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0755" windowHeight="9120" firstSheet="1" activeTab="7"/>
  </bookViews>
  <sheets>
    <sheet name="Sheet1" sheetId="1" r:id="rId1"/>
    <sheet name="zadatak 1" sheetId="2" r:id="rId2"/>
    <sheet name="zadatak 2" sheetId="3" r:id="rId3"/>
    <sheet name="zadatak 3" sheetId="4" r:id="rId4"/>
    <sheet name="zadatak 4" sheetId="5" r:id="rId5"/>
    <sheet name="zadatak 5" sheetId="6" r:id="rId6"/>
    <sheet name="privremeni" sheetId="7" r:id="rId7"/>
    <sheet name="Forms" sheetId="8" r:id="rId8"/>
  </sheets>
  <definedNames/>
  <calcPr fullCalcOnLoad="1"/>
</workbook>
</file>

<file path=xl/sharedStrings.xml><?xml version="1.0" encoding="utf-8"?>
<sst xmlns="http://schemas.openxmlformats.org/spreadsheetml/2006/main" count="64" uniqueCount="53">
  <si>
    <t>POČETNO STANJE TARIFA A</t>
  </si>
  <si>
    <t>POČETNO STANJE TARIFA B</t>
  </si>
  <si>
    <t>PROMJENA IZ A U B</t>
  </si>
  <si>
    <t>PROMJENA IZ B U A</t>
  </si>
  <si>
    <t>TJEDAN</t>
  </si>
  <si>
    <t>TARIFA A</t>
  </si>
  <si>
    <t>TARIFA B</t>
  </si>
  <si>
    <t>ZAJAM</t>
  </si>
  <si>
    <t>MJESEČNA KAMATA</t>
  </si>
  <si>
    <t>MJESEČNA RATA</t>
  </si>
  <si>
    <t>MJESEC</t>
  </si>
  <si>
    <t>DUG</t>
  </si>
  <si>
    <t>f(x) =</t>
  </si>
  <si>
    <t>f(x)</t>
  </si>
  <si>
    <t>x +</t>
  </si>
  <si>
    <r>
      <t>x</t>
    </r>
    <r>
      <rPr>
        <b/>
        <vertAlign val="superscript"/>
        <sz val="20"/>
        <rFont val="Arial"/>
        <family val="2"/>
      </rPr>
      <t>2</t>
    </r>
    <r>
      <rPr>
        <b/>
        <sz val="20"/>
        <rFont val="Arial"/>
        <family val="2"/>
      </rPr>
      <t xml:space="preserve"> +</t>
    </r>
  </si>
  <si>
    <t>x</t>
  </si>
  <si>
    <t>STANOVNIŠTVO</t>
  </si>
  <si>
    <t>JAPAN</t>
  </si>
  <si>
    <t>SAD</t>
  </si>
  <si>
    <t>FRANCUSKA</t>
  </si>
  <si>
    <r>
      <t>UKUPNA POVRŠINA U km</t>
    </r>
    <r>
      <rPr>
        <b/>
        <vertAlign val="superscript"/>
        <sz val="14"/>
        <color indexed="62"/>
        <rFont val="Arial"/>
        <family val="2"/>
      </rPr>
      <t>2</t>
    </r>
  </si>
  <si>
    <r>
      <t>POVRŠINA POD ŠUMOM U km</t>
    </r>
    <r>
      <rPr>
        <b/>
        <vertAlign val="superscript"/>
        <sz val="14"/>
        <color indexed="62"/>
        <rFont val="Arial"/>
        <family val="2"/>
      </rPr>
      <t>2</t>
    </r>
  </si>
  <si>
    <t>UDIO ŠUMA U UKUPNOJ POVRŠINI</t>
  </si>
  <si>
    <t>UDIO NEPOŠUMLJENOG U UKUPNOJ POVRŠINI</t>
  </si>
  <si>
    <r>
      <t>m</t>
    </r>
    <r>
      <rPr>
        <b/>
        <vertAlign val="superscript"/>
        <sz val="14"/>
        <color indexed="62"/>
        <rFont val="Arial"/>
        <family val="2"/>
      </rPr>
      <t>2</t>
    </r>
    <r>
      <rPr>
        <b/>
        <sz val="14"/>
        <color indexed="62"/>
        <rFont val="Arial"/>
        <family val="2"/>
      </rPr>
      <t xml:space="preserve"> ŠUME PO STANOVNIKU</t>
    </r>
  </si>
  <si>
    <t>5 + 7 =</t>
  </si>
  <si>
    <t>4 + 10 =</t>
  </si>
  <si>
    <t>(6 + 9) + 10 =</t>
  </si>
  <si>
    <t>10 - 5 =</t>
  </si>
  <si>
    <r>
      <t>log</t>
    </r>
    <r>
      <rPr>
        <b/>
        <vertAlign val="subscript"/>
        <sz val="20"/>
        <rFont val="Arial"/>
        <family val="2"/>
      </rPr>
      <t>2</t>
    </r>
    <r>
      <rPr>
        <b/>
        <sz val="20"/>
        <rFont val="Arial"/>
        <family val="2"/>
      </rPr>
      <t xml:space="preserve">8 = </t>
    </r>
  </si>
  <si>
    <t>Kamata</t>
  </si>
  <si>
    <t>pero</t>
  </si>
  <si>
    <t>Ivica</t>
  </si>
  <si>
    <t>Marica</t>
  </si>
  <si>
    <t>Perica</t>
  </si>
  <si>
    <t>a</t>
  </si>
  <si>
    <t>b</t>
  </si>
  <si>
    <t>c</t>
  </si>
  <si>
    <t>q</t>
  </si>
  <si>
    <t>w</t>
  </si>
  <si>
    <t>e</t>
  </si>
  <si>
    <t>r</t>
  </si>
  <si>
    <t>t</t>
  </si>
  <si>
    <t>z</t>
  </si>
  <si>
    <t>s</t>
  </si>
  <si>
    <t>d</t>
  </si>
  <si>
    <t>Total</t>
  </si>
  <si>
    <t>$H$6</t>
  </si>
  <si>
    <t>plava</t>
  </si>
  <si>
    <t>žuta</t>
  </si>
  <si>
    <t>zelena</t>
  </si>
  <si>
    <t>ljubičasta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</si>
</sst>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%"/>
    <numFmt numFmtId="165" formatCode="#,##0.00_ ;\-#,##0.00\ "/>
    <numFmt numFmtId="166" formatCode="[$€-2]\ #,##0.00"/>
    <numFmt numFmtId="167" formatCode="#,##0.00\ [$€-1]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39">
    <font>
      <sz val="10"/>
      <name val="Arial"/>
      <family val="0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57"/>
      <name val="Arial"/>
      <family val="2"/>
    </font>
    <font>
      <b/>
      <sz val="10"/>
      <name val="Arial"/>
      <family val="0"/>
    </font>
    <font>
      <b/>
      <sz val="16"/>
      <name val="Arial"/>
      <family val="2"/>
    </font>
    <font>
      <b/>
      <sz val="12"/>
      <color indexed="20"/>
      <name val="Arial"/>
      <family val="2"/>
    </font>
    <font>
      <sz val="10.75"/>
      <name val="Arial"/>
      <family val="0"/>
    </font>
    <font>
      <b/>
      <sz val="10.75"/>
      <name val="Arial"/>
      <family val="0"/>
    </font>
    <font>
      <sz val="20"/>
      <name val="Arial"/>
      <family val="0"/>
    </font>
    <font>
      <b/>
      <sz val="20"/>
      <name val="Arial"/>
      <family val="2"/>
    </font>
    <font>
      <b/>
      <vertAlign val="superscript"/>
      <sz val="2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b/>
      <sz val="20"/>
      <color indexed="57"/>
      <name val="Arial"/>
      <family val="2"/>
    </font>
    <font>
      <b/>
      <sz val="14"/>
      <color indexed="62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sz val="14"/>
      <name val="Arial"/>
      <family val="0"/>
    </font>
    <font>
      <b/>
      <vertAlign val="superscript"/>
      <sz val="14"/>
      <color indexed="62"/>
      <name val="Arial"/>
      <family val="2"/>
    </font>
    <font>
      <b/>
      <sz val="12"/>
      <color indexed="62"/>
      <name val="Arial"/>
      <family val="2"/>
    </font>
    <font>
      <sz val="5"/>
      <name val="Arial"/>
      <family val="0"/>
    </font>
    <font>
      <b/>
      <sz val="8"/>
      <color indexed="62"/>
      <name val="Arial"/>
      <family val="2"/>
    </font>
    <font>
      <sz val="5.25"/>
      <name val="Arial"/>
      <family val="0"/>
    </font>
    <font>
      <sz val="5.5"/>
      <name val="Arial"/>
      <family val="0"/>
    </font>
    <font>
      <sz val="10"/>
      <name val="Wingdings"/>
      <family val="0"/>
    </font>
    <font>
      <b/>
      <vertAlign val="subscript"/>
      <sz val="20"/>
      <name val="Arial"/>
      <family val="2"/>
    </font>
    <font>
      <b/>
      <sz val="20"/>
      <name val="Wingdings"/>
      <family val="0"/>
    </font>
    <font>
      <b/>
      <sz val="48"/>
      <color indexed="10"/>
      <name val="Wingdings"/>
      <family val="0"/>
    </font>
    <font>
      <sz val="8"/>
      <name val="Arial"/>
      <family val="0"/>
    </font>
    <font>
      <sz val="18"/>
      <color indexed="62"/>
      <name val="Arial"/>
      <family val="0"/>
    </font>
    <font>
      <sz val="18"/>
      <color indexed="21"/>
      <name val="Arial"/>
      <family val="0"/>
    </font>
    <font>
      <sz val="18"/>
      <color indexed="8"/>
      <name val="Arial"/>
      <family val="0"/>
    </font>
    <font>
      <i/>
      <sz val="18"/>
      <color indexed="8"/>
      <name val="Arial"/>
      <family val="0"/>
    </font>
    <font>
      <sz val="24"/>
      <name val="Arial"/>
      <family val="0"/>
    </font>
    <font>
      <sz val="8"/>
      <name val="Tahoma"/>
      <family val="2"/>
    </font>
    <font>
      <sz val="24"/>
      <color indexed="9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30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19" applyNumberForma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5" xfId="19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vertical="center"/>
    </xf>
    <xf numFmtId="1" fontId="3" fillId="0" borderId="6" xfId="0" applyNumberFormat="1" applyFont="1" applyBorder="1" applyAlignment="1">
      <alignment horizontal="center" vertical="center"/>
    </xf>
    <xf numFmtId="1" fontId="3" fillId="0" borderId="7" xfId="19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right" vertical="center" indent="3"/>
    </xf>
    <xf numFmtId="1" fontId="3" fillId="0" borderId="9" xfId="0" applyNumberFormat="1" applyFont="1" applyBorder="1" applyAlignment="1">
      <alignment horizontal="right" vertical="center" indent="3"/>
    </xf>
    <xf numFmtId="1" fontId="3" fillId="0" borderId="10" xfId="0" applyNumberFormat="1" applyFont="1" applyBorder="1" applyAlignment="1">
      <alignment horizontal="right" vertical="center" indent="3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4" fontId="7" fillId="0" borderId="0" xfId="19" applyNumberFormat="1" applyFont="1" applyAlignment="1">
      <alignment horizontal="center" vertical="center"/>
    </xf>
    <xf numFmtId="167" fontId="7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horizontal="right" vertical="center" indent="3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indent="4"/>
    </xf>
    <xf numFmtId="0" fontId="8" fillId="0" borderId="0" xfId="0" applyFont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vertical="center"/>
    </xf>
    <xf numFmtId="168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8" fontId="14" fillId="0" borderId="0" xfId="0" applyNumberFormat="1" applyFont="1" applyAlignment="1">
      <alignment horizontal="center" vertical="center"/>
    </xf>
    <xf numFmtId="168" fontId="15" fillId="0" borderId="0" xfId="0" applyNumberFormat="1" applyFont="1" applyAlignment="1">
      <alignment horizontal="center" vertical="center"/>
    </xf>
    <xf numFmtId="168" fontId="16" fillId="0" borderId="0" xfId="0" applyNumberFormat="1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164" fontId="20" fillId="0" borderId="17" xfId="0" applyNumberFormat="1" applyFont="1" applyBorder="1" applyAlignment="1">
      <alignment horizontal="center" vertical="center"/>
    </xf>
    <xf numFmtId="164" fontId="20" fillId="0" borderId="21" xfId="0" applyNumberFormat="1" applyFont="1" applyBorder="1" applyAlignment="1">
      <alignment horizontal="center" vertical="center"/>
    </xf>
    <xf numFmtId="164" fontId="20" fillId="0" borderId="18" xfId="0" applyNumberFormat="1" applyFont="1" applyBorder="1" applyAlignment="1">
      <alignment horizontal="center" vertical="center"/>
    </xf>
    <xf numFmtId="164" fontId="20" fillId="0" borderId="23" xfId="0" applyNumberFormat="1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1" fontId="20" fillId="0" borderId="28" xfId="0" applyNumberFormat="1" applyFont="1" applyBorder="1" applyAlignment="1">
      <alignment horizontal="center" vertical="center"/>
    </xf>
    <xf numFmtId="1" fontId="20" fillId="0" borderId="29" xfId="0" applyNumberFormat="1" applyFont="1" applyBorder="1" applyAlignment="1">
      <alignment horizontal="center" vertical="center"/>
    </xf>
    <xf numFmtId="0" fontId="15" fillId="0" borderId="0" xfId="0" applyFont="1" applyAlignment="1" applyProtection="1">
      <alignment horizontal="center" vertical="center"/>
      <protection/>
    </xf>
    <xf numFmtId="0" fontId="15" fillId="0" borderId="1" xfId="0" applyFont="1" applyBorder="1" applyAlignment="1" applyProtection="1">
      <alignment horizontal="center" vertical="center"/>
      <protection locked="0"/>
    </xf>
    <xf numFmtId="1" fontId="7" fillId="0" borderId="0" xfId="0" applyNumberFormat="1" applyFont="1" applyAlignment="1">
      <alignment horizontal="center" vertical="center"/>
    </xf>
    <xf numFmtId="9" fontId="7" fillId="0" borderId="0" xfId="19" applyFont="1" applyAlignment="1">
      <alignment horizontal="center" vertical="center"/>
    </xf>
    <xf numFmtId="0" fontId="0" fillId="0" borderId="0" xfId="0" applyNumberFormat="1" applyAlignment="1" applyProtection="1">
      <alignment/>
      <protection/>
    </xf>
    <xf numFmtId="0" fontId="12" fillId="0" borderId="0" xfId="0" applyNumberFormat="1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/>
      <protection/>
    </xf>
    <xf numFmtId="49" fontId="12" fillId="0" borderId="0" xfId="0" applyNumberFormat="1" applyFont="1" applyAlignment="1" applyProtection="1">
      <alignment vertical="center"/>
      <protection/>
    </xf>
    <xf numFmtId="0" fontId="30" fillId="2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49" fontId="29" fillId="0" borderId="0" xfId="0" applyNumberFormat="1" applyFont="1" applyAlignment="1" applyProtection="1">
      <alignment horizontal="center" vertical="center"/>
      <protection/>
    </xf>
    <xf numFmtId="0" fontId="27" fillId="0" borderId="0" xfId="0" applyFont="1" applyAlignment="1" applyProtection="1">
      <alignment/>
      <protection/>
    </xf>
    <xf numFmtId="167" fontId="0" fillId="0" borderId="0" xfId="0" applyNumberFormat="1" applyAlignment="1">
      <alignment/>
    </xf>
    <xf numFmtId="0" fontId="36" fillId="0" borderId="0" xfId="0" applyFont="1" applyAlignment="1">
      <alignment/>
    </xf>
    <xf numFmtId="0" fontId="36" fillId="3" borderId="0" xfId="0" applyFont="1" applyFill="1" applyAlignment="1">
      <alignment/>
    </xf>
    <xf numFmtId="10" fontId="36" fillId="0" borderId="0" xfId="0" applyNumberFormat="1" applyFont="1" applyAlignment="1">
      <alignment/>
    </xf>
    <xf numFmtId="0" fontId="4" fillId="0" borderId="0" xfId="0" applyFont="1" applyAlignment="1">
      <alignment horizontal="right" vertical="center" indent="4"/>
    </xf>
    <xf numFmtId="167" fontId="4" fillId="0" borderId="0" xfId="0" applyNumberFormat="1" applyFont="1" applyAlignment="1">
      <alignment horizontal="right" vertical="center" indent="3"/>
    </xf>
    <xf numFmtId="0" fontId="36" fillId="4" borderId="0" xfId="0" applyFont="1" applyFill="1" applyAlignment="1">
      <alignment/>
    </xf>
    <xf numFmtId="0" fontId="0" fillId="5" borderId="0" xfId="0" applyFill="1" applyAlignment="1">
      <alignment/>
    </xf>
    <xf numFmtId="0" fontId="0" fillId="4" borderId="0" xfId="0" applyFill="1" applyAlignment="1">
      <alignment/>
    </xf>
    <xf numFmtId="167" fontId="0" fillId="5" borderId="0" xfId="0" applyNumberFormat="1" applyFill="1" applyAlignment="1">
      <alignment/>
    </xf>
    <xf numFmtId="0" fontId="0" fillId="6" borderId="0" xfId="0" applyFill="1" applyAlignment="1">
      <alignment/>
    </xf>
    <xf numFmtId="1" fontId="0" fillId="6" borderId="0" xfId="0" applyNumberFormat="1" applyFill="1" applyAlignment="1">
      <alignment/>
    </xf>
    <xf numFmtId="0" fontId="0" fillId="5" borderId="0" xfId="0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7" borderId="0" xfId="0" applyFill="1" applyAlignment="1" applyProtection="1">
      <alignment/>
      <protection/>
    </xf>
    <xf numFmtId="0" fontId="0" fillId="6" borderId="0" xfId="0" applyFill="1" applyAlignment="1" applyProtection="1">
      <alignment/>
      <protection/>
    </xf>
    <xf numFmtId="0" fontId="0" fillId="8" borderId="0" xfId="0" applyFill="1" applyAlignment="1">
      <alignment/>
    </xf>
    <xf numFmtId="0" fontId="36" fillId="7" borderId="0" xfId="0" applyFont="1" applyFill="1" applyAlignment="1">
      <alignment/>
    </xf>
    <xf numFmtId="0" fontId="38" fillId="7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  <color rgb="FFFF0000"/>
      </font>
      <border/>
    </dxf>
    <dxf>
      <fill>
        <patternFill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POVRŠINA POD ŠUMOM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505"/>
          <c:w val="0.90375"/>
          <c:h val="0.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'zadatak 1'!$B$4:$B$6</c:f>
              <c:strCache/>
            </c:strRef>
          </c:cat>
          <c:val>
            <c:numRef>
              <c:f>'zadatak 1'!$D$4:$D$6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882318"/>
        <c:axId val="34940863"/>
      </c:barChart>
      <c:catAx>
        <c:axId val="3882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940863"/>
        <c:crosses val="autoZero"/>
        <c:auto val="1"/>
        <c:lblOffset val="100"/>
        <c:noMultiLvlLbl val="0"/>
      </c:catAx>
      <c:valAx>
        <c:axId val="349408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km2</a:t>
                </a:r>
              </a:p>
            </c:rich>
          </c:tx>
          <c:layout>
            <c:manualLayout>
              <c:xMode val="factor"/>
              <c:yMode val="factor"/>
              <c:x val="0.036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8231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GRAF FUNKCIJE f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08575"/>
          <c:w val="0.9135"/>
          <c:h val="0.868"/>
        </c:manualLayout>
      </c:layout>
      <c:scatterChart>
        <c:scatterStyle val="smooth"/>
        <c:varyColors val="0"/>
        <c:ser>
          <c:idx val="1"/>
          <c:order val="0"/>
          <c:tx>
            <c:strRef>
              <c:f>'zadatak 4'!$C$9</c:f>
              <c:strCache>
                <c:ptCount val="1"/>
                <c:pt idx="0">
                  <c:v>f(x)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'zadatak 4'!$B$10:$B$26</c:f>
              <c:numCache/>
            </c:numRef>
          </c:xVal>
          <c:yVal>
            <c:numRef>
              <c:f>'zadatak 4'!$C$10:$C$26</c:f>
              <c:numCache/>
            </c:numRef>
          </c:yVal>
          <c:smooth val="1"/>
        </c:ser>
        <c:axId val="15501482"/>
        <c:axId val="5295611"/>
      </c:scatterChart>
      <c:valAx>
        <c:axId val="15501482"/>
        <c:scaling>
          <c:orientation val="minMax"/>
          <c:max val="8"/>
          <c:min val="-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1375"/>
              <c:y val="0.11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5611"/>
        <c:crossesAt val="0"/>
        <c:crossBetween val="midCat"/>
        <c:dispUnits/>
        <c:majorUnit val="1"/>
        <c:minorUnit val="1"/>
      </c:valAx>
      <c:valAx>
        <c:axId val="5295611"/>
        <c:scaling>
          <c:orientation val="minMax"/>
          <c:max val="100"/>
          <c:min val="-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222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501482"/>
        <c:crossesAt val="0"/>
        <c:crossBetween val="midCat"/>
        <c:dispUnits/>
        <c:majorUnit val="10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UDIO POŠUMLJENIH POVRŠINA U UKUPNOJ POVRŠINI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1895"/>
          <c:w val="0.824"/>
          <c:h val="0.7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'zadatak 1'!$B$37:$B$39</c:f>
              <c:strCache/>
            </c:strRef>
          </c:cat>
          <c:val>
            <c:numRef>
              <c:f>'zadatak 1'!$E$37:$E$39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6032312"/>
        <c:axId val="11637625"/>
      </c:barChart>
      <c:catAx>
        <c:axId val="46032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637625"/>
        <c:crosses val="autoZero"/>
        <c:auto val="1"/>
        <c:lblOffset val="100"/>
        <c:noMultiLvlLbl val="0"/>
      </c:catAx>
      <c:valAx>
        <c:axId val="116376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03231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UDIO ŠUMA U UKUPNOJ POVRŠINI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25"/>
          <c:w val="0.96"/>
          <c:h val="0.829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'zadatak 1'!$B$37:$B$39</c:f>
              <c:strCache/>
            </c:strRef>
          </c:cat>
          <c:val>
            <c:numRef>
              <c:f>'zadatak 1'!$E$37:$E$39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'zadatak 1'!$B$37:$B$39</c:f>
              <c:strCache/>
            </c:strRef>
          </c:cat>
          <c:val>
            <c:numRef>
              <c:f>'zadatak 1'!$F$37:$F$39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100"/>
        <c:axId val="37629762"/>
        <c:axId val="3123539"/>
      </c:barChart>
      <c:catAx>
        <c:axId val="37629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23539"/>
        <c:crosses val="autoZero"/>
        <c:auto val="1"/>
        <c:lblOffset val="100"/>
        <c:noMultiLvlLbl val="0"/>
      </c:catAx>
      <c:valAx>
        <c:axId val="3123539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6297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333399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675"/>
          <c:y val="0.2215"/>
          <c:w val="0.458"/>
          <c:h val="0.64"/>
        </c:manualLayout>
      </c:layout>
      <c:pieChart>
        <c:varyColors val="1"/>
        <c:ser>
          <c:idx val="0"/>
          <c:order val="0"/>
          <c:tx>
            <c:strRef>
              <c:f>'zadatak 1'!$B$37</c:f>
              <c:strCache>
                <c:ptCount val="1"/>
                <c:pt idx="0">
                  <c:v>JAPAN</c:v>
                </c:pt>
              </c:strCache>
            </c:strRef>
          </c:tx>
          <c:spPr>
            <a:solidFill>
              <a:srgbClr val="008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cat>
            <c:strRef>
              <c:f>'zadatak 1'!$E$36:$F$36</c:f>
              <c:strCache/>
            </c:strRef>
          </c:cat>
          <c:val>
            <c:numRef>
              <c:f>('zadatak 1'!$E$37,'zadatak 1'!$F$37)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625"/>
          <c:y val="0.35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333399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775"/>
          <c:y val="0.2015"/>
          <c:w val="0.46925"/>
          <c:h val="0.6595"/>
        </c:manualLayout>
      </c:layout>
      <c:pieChart>
        <c:varyColors val="1"/>
        <c:ser>
          <c:idx val="0"/>
          <c:order val="0"/>
          <c:tx>
            <c:strRef>
              <c:f>'zadatak 1'!$B$38</c:f>
              <c:strCache>
                <c:ptCount val="1"/>
                <c:pt idx="0">
                  <c:v>SAD</c:v>
                </c:pt>
              </c:strCache>
            </c:strRef>
          </c:tx>
          <c:spPr>
            <a:solidFill>
              <a:srgbClr val="FF99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cat>
            <c:strRef>
              <c:f>'zadatak 1'!$E$36:$F$36</c:f>
              <c:strCache/>
            </c:strRef>
          </c:cat>
          <c:val>
            <c:numRef>
              <c:f>('zadatak 1'!$E$38,'zadatak 1'!$F$38)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75"/>
          <c:y val="0.5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333399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8975"/>
          <c:y val="0.25175"/>
          <c:w val="0.42575"/>
          <c:h val="0.65225"/>
        </c:manualLayout>
      </c:layout>
      <c:pieChart>
        <c:varyColors val="1"/>
        <c:ser>
          <c:idx val="0"/>
          <c:order val="0"/>
          <c:tx>
            <c:strRef>
              <c:f>'zadatak 1'!$B$39</c:f>
              <c:strCache>
                <c:ptCount val="1"/>
                <c:pt idx="0">
                  <c:v>FRANCUSKA</c:v>
                </c:pt>
              </c:strCache>
            </c:strRef>
          </c:tx>
          <c:spPr>
            <a:solidFill>
              <a:srgbClr val="008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cat>
            <c:strRef>
              <c:f>'zadatak 1'!$E$36:$F$36</c:f>
              <c:strCache/>
            </c:strRef>
          </c:cat>
          <c:val>
            <c:numRef>
              <c:f>('zadatak 1'!$E$39,'zadatak 1'!$F$39)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675"/>
          <c:y val="0.44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POVRŠINA ŠUME PO STANOVNIKU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'zadatak 1'!$E$108</c:f>
              <c:strCache>
                <c:ptCount val="1"/>
                <c:pt idx="0">
                  <c:v>m2 ŠUME PO STANOVNIKU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'zadatak 1'!$B$109:$B$111</c:f>
              <c:strCache/>
            </c:strRef>
          </c:cat>
          <c:val>
            <c:numRef>
              <c:f>'zadatak 1'!$E$109:$E$111</c:f>
              <c:numCache/>
            </c:numRef>
          </c:val>
        </c:ser>
        <c:axId val="28111852"/>
        <c:axId val="51680077"/>
      </c:barChart>
      <c:catAx>
        <c:axId val="28111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680077"/>
        <c:crosses val="autoZero"/>
        <c:auto val="1"/>
        <c:lblOffset val="100"/>
        <c:noMultiLvlLbl val="0"/>
      </c:catAx>
      <c:valAx>
        <c:axId val="516800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111852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'zadatak 2'!$C$9</c:f>
              <c:strCache>
                <c:ptCount val="1"/>
                <c:pt idx="0">
                  <c:v>DUG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'zadatak 2'!$C$10:$C$40</c:f>
              <c:numCache/>
            </c:numRef>
          </c:val>
          <c:smooth val="0"/>
        </c:ser>
        <c:axId val="62467510"/>
        <c:axId val="25336679"/>
      </c:lineChart>
      <c:catAx>
        <c:axId val="62467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MJESEC OTPLATE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336679"/>
        <c:crosses val="autoZero"/>
        <c:auto val="1"/>
        <c:lblOffset val="100"/>
        <c:noMultiLvlLbl val="0"/>
      </c:catAx>
      <c:valAx>
        <c:axId val="253366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DUG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4675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TARIFE A I B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'zadatak 3'!$D$9</c:f>
              <c:strCache>
                <c:ptCount val="1"/>
                <c:pt idx="0">
                  <c:v>TARIFA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'zadatak 3'!$D$10:$D$42</c:f>
              <c:numCache/>
            </c:numRef>
          </c:val>
          <c:smooth val="0"/>
        </c:ser>
        <c:ser>
          <c:idx val="1"/>
          <c:order val="1"/>
          <c:tx>
            <c:strRef>
              <c:f>'zadatak 3'!$E$9</c:f>
              <c:strCache>
                <c:ptCount val="1"/>
                <c:pt idx="0">
                  <c:v>TARIFA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'zadatak 3'!$E$10:$E$42</c:f>
              <c:numCache/>
            </c:numRef>
          </c:val>
          <c:smooth val="0"/>
        </c:ser>
        <c:axId val="26703520"/>
        <c:axId val="39005089"/>
      </c:lineChart>
      <c:catAx>
        <c:axId val="26703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TJEDAN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005089"/>
        <c:crosses val="autoZero"/>
        <c:auto val="1"/>
        <c:lblOffset val="100"/>
        <c:noMultiLvlLbl val="0"/>
      </c:catAx>
      <c:valAx>
        <c:axId val="390050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BROJ KORISNIKA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7035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9</xdr:row>
      <xdr:rowOff>19050</xdr:rowOff>
    </xdr:from>
    <xdr:to>
      <xdr:col>4</xdr:col>
      <xdr:colOff>1343025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1276350" y="2838450"/>
        <a:ext cx="50768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876300</xdr:colOff>
      <xdr:row>42</xdr:row>
      <xdr:rowOff>9525</xdr:rowOff>
    </xdr:from>
    <xdr:to>
      <xdr:col>4</xdr:col>
      <xdr:colOff>1371600</xdr:colOff>
      <xdr:row>63</xdr:row>
      <xdr:rowOff>104775</xdr:rowOff>
    </xdr:to>
    <xdr:graphicFrame>
      <xdr:nvGraphicFramePr>
        <xdr:cNvPr id="2" name="Chart 2"/>
        <xdr:cNvGraphicFramePr/>
      </xdr:nvGraphicFramePr>
      <xdr:xfrm>
        <a:off x="1485900" y="9344025"/>
        <a:ext cx="489585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66</xdr:row>
      <xdr:rowOff>9525</xdr:rowOff>
    </xdr:from>
    <xdr:to>
      <xdr:col>3</xdr:col>
      <xdr:colOff>1571625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104775" y="13230225"/>
        <a:ext cx="4895850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66675</xdr:colOff>
      <xdr:row>66</xdr:row>
      <xdr:rowOff>0</xdr:rowOff>
    </xdr:from>
    <xdr:to>
      <xdr:col>5</xdr:col>
      <xdr:colOff>1038225</xdr:colOff>
      <xdr:row>77</xdr:row>
      <xdr:rowOff>104775</xdr:rowOff>
    </xdr:to>
    <xdr:graphicFrame>
      <xdr:nvGraphicFramePr>
        <xdr:cNvPr id="4" name="Chart 4"/>
        <xdr:cNvGraphicFramePr/>
      </xdr:nvGraphicFramePr>
      <xdr:xfrm>
        <a:off x="5076825" y="13220700"/>
        <a:ext cx="2543175" cy="1885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38100</xdr:colOff>
      <xdr:row>79</xdr:row>
      <xdr:rowOff>0</xdr:rowOff>
    </xdr:from>
    <xdr:to>
      <xdr:col>5</xdr:col>
      <xdr:colOff>1057275</xdr:colOff>
      <xdr:row>90</xdr:row>
      <xdr:rowOff>85725</xdr:rowOff>
    </xdr:to>
    <xdr:graphicFrame>
      <xdr:nvGraphicFramePr>
        <xdr:cNvPr id="5" name="Chart 5"/>
        <xdr:cNvGraphicFramePr/>
      </xdr:nvGraphicFramePr>
      <xdr:xfrm>
        <a:off x="5048250" y="15325725"/>
        <a:ext cx="2590800" cy="1866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142875</xdr:colOff>
      <xdr:row>88</xdr:row>
      <xdr:rowOff>123825</xdr:rowOff>
    </xdr:from>
    <xdr:to>
      <xdr:col>3</xdr:col>
      <xdr:colOff>1552575</xdr:colOff>
      <xdr:row>100</xdr:row>
      <xdr:rowOff>152400</xdr:rowOff>
    </xdr:to>
    <xdr:graphicFrame>
      <xdr:nvGraphicFramePr>
        <xdr:cNvPr id="6" name="Chart 6"/>
        <xdr:cNvGraphicFramePr/>
      </xdr:nvGraphicFramePr>
      <xdr:xfrm>
        <a:off x="2171700" y="16906875"/>
        <a:ext cx="2809875" cy="1971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762000</xdr:colOff>
      <xdr:row>114</xdr:row>
      <xdr:rowOff>9525</xdr:rowOff>
    </xdr:from>
    <xdr:to>
      <xdr:col>4</xdr:col>
      <xdr:colOff>1257300</xdr:colOff>
      <xdr:row>135</xdr:row>
      <xdr:rowOff>104775</xdr:rowOff>
    </xdr:to>
    <xdr:graphicFrame>
      <xdr:nvGraphicFramePr>
        <xdr:cNvPr id="7" name="Chart 7"/>
        <xdr:cNvGraphicFramePr/>
      </xdr:nvGraphicFramePr>
      <xdr:xfrm>
        <a:off x="1371600" y="22117050"/>
        <a:ext cx="4895850" cy="3495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10</xdr:row>
      <xdr:rowOff>0</xdr:rowOff>
    </xdr:from>
    <xdr:to>
      <xdr:col>13</xdr:col>
      <xdr:colOff>409575</xdr:colOff>
      <xdr:row>25</xdr:row>
      <xdr:rowOff>9525</xdr:rowOff>
    </xdr:to>
    <xdr:graphicFrame>
      <xdr:nvGraphicFramePr>
        <xdr:cNvPr id="1" name="Chart 4"/>
        <xdr:cNvGraphicFramePr/>
      </xdr:nvGraphicFramePr>
      <xdr:xfrm>
        <a:off x="3676650" y="3086100"/>
        <a:ext cx="64198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1</xdr:row>
      <xdr:rowOff>0</xdr:rowOff>
    </xdr:from>
    <xdr:to>
      <xdr:col>11</xdr:col>
      <xdr:colOff>285750</xdr:colOff>
      <xdr:row>6</xdr:row>
      <xdr:rowOff>123825</xdr:rowOff>
    </xdr:to>
    <xdr:sp>
      <xdr:nvSpPr>
        <xdr:cNvPr id="2" name="AutoShape 6"/>
        <xdr:cNvSpPr>
          <a:spLocks/>
        </xdr:cNvSpPr>
      </xdr:nvSpPr>
      <xdr:spPr>
        <a:xfrm>
          <a:off x="4876800" y="123825"/>
          <a:ext cx="3876675" cy="2266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Generalizacija: 
</a:t>
          </a:r>
          <a:r>
            <a:rPr lang="en-US" cap="none" sz="18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Oznaka: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D</a:t>
          </a:r>
          <a:r>
            <a:rPr lang="en-US" cap="none" sz="1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 = 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preostali dug nakon </a:t>
          </a:r>
          <a:r>
            <a:rPr lang="en-US" cap="none" sz="1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mjeseci
D0= podignuti zajam
k  = kamatnjak 
r  =</a:t>
          </a:r>
          <a:r>
            <a:rPr lang="en-US" cap="none" sz="1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mjesečni obrok
D</a:t>
          </a:r>
          <a:r>
            <a:rPr lang="en-US" cap="none" sz="1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+1 = (1+k)D</a:t>
          </a:r>
          <a:r>
            <a:rPr lang="en-US" cap="none" sz="1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 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– r,</a:t>
          </a:r>
          <a:r>
            <a:rPr lang="en-US" cap="none" sz="1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0,1,2...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8</xdr:row>
      <xdr:rowOff>0</xdr:rowOff>
    </xdr:from>
    <xdr:to>
      <xdr:col>14</xdr:col>
      <xdr:colOff>590550</xdr:colOff>
      <xdr:row>22</xdr:row>
      <xdr:rowOff>28575</xdr:rowOff>
    </xdr:to>
    <xdr:graphicFrame>
      <xdr:nvGraphicFramePr>
        <xdr:cNvPr id="1" name="Chart 7"/>
        <xdr:cNvGraphicFramePr/>
      </xdr:nvGraphicFramePr>
      <xdr:xfrm>
        <a:off x="3962400" y="1981200"/>
        <a:ext cx="51911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6</xdr:row>
      <xdr:rowOff>85725</xdr:rowOff>
    </xdr:from>
    <xdr:to>
      <xdr:col>15</xdr:col>
      <xdr:colOff>447675</xdr:colOff>
      <xdr:row>38</xdr:row>
      <xdr:rowOff>180975</xdr:rowOff>
    </xdr:to>
    <xdr:graphicFrame>
      <xdr:nvGraphicFramePr>
        <xdr:cNvPr id="1" name="Chart 5"/>
        <xdr:cNvGraphicFramePr/>
      </xdr:nvGraphicFramePr>
      <xdr:xfrm>
        <a:off x="2524125" y="1752600"/>
        <a:ext cx="5534025" cy="785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104775</xdr:colOff>
      <xdr:row>1</xdr:row>
      <xdr:rowOff>47625</xdr:rowOff>
    </xdr:from>
    <xdr:to>
      <xdr:col>13</xdr:col>
      <xdr:colOff>180975</xdr:colOff>
      <xdr:row>11</xdr:row>
      <xdr:rowOff>47625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>
          <a:clrChange>
            <a:clrFrom>
              <a:srgbClr val="5863FF"/>
            </a:clrFrom>
            <a:clrTo>
              <a:srgbClr val="5863FF">
                <a:alpha val="0"/>
              </a:srgbClr>
            </a:clrTo>
          </a:clrChange>
        </a:blip>
        <a:srcRect t="33332"/>
        <a:stretch>
          <a:fillRect/>
        </a:stretch>
      </xdr:blipFill>
      <xdr:spPr>
        <a:xfrm>
          <a:off x="4743450" y="428625"/>
          <a:ext cx="7620000" cy="3810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285750</xdr:colOff>
      <xdr:row>2</xdr:row>
      <xdr:rowOff>200025</xdr:rowOff>
    </xdr:from>
    <xdr:to>
      <xdr:col>14</xdr:col>
      <xdr:colOff>247650</xdr:colOff>
      <xdr:row>3</xdr:row>
      <xdr:rowOff>257175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96475" y="962025"/>
          <a:ext cx="3143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142875</xdr:colOff>
      <xdr:row>2</xdr:row>
      <xdr:rowOff>371475</xdr:rowOff>
    </xdr:from>
    <xdr:to>
      <xdr:col>17</xdr:col>
      <xdr:colOff>295275</xdr:colOff>
      <xdr:row>3</xdr:row>
      <xdr:rowOff>295275</xdr:rowOff>
    </xdr:to>
    <xdr:pic>
      <xdr:nvPicPr>
        <xdr:cNvPr id="3" name="Spi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63750" y="1133475"/>
          <a:ext cx="152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7</xdr:row>
      <xdr:rowOff>0</xdr:rowOff>
    </xdr:from>
    <xdr:to>
      <xdr:col>10</xdr:col>
      <xdr:colOff>238125</xdr:colOff>
      <xdr:row>8</xdr:row>
      <xdr:rowOff>19050</xdr:rowOff>
    </xdr:to>
    <xdr:sp>
      <xdr:nvSpPr>
        <xdr:cNvPr id="4" name="Line 11"/>
        <xdr:cNvSpPr>
          <a:spLocks/>
        </xdr:cNvSpPr>
      </xdr:nvSpPr>
      <xdr:spPr>
        <a:xfrm flipH="1" flipV="1">
          <a:off x="7277100" y="2667000"/>
          <a:ext cx="13811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5</xdr:row>
      <xdr:rowOff>247650</xdr:rowOff>
    </xdr:from>
    <xdr:to>
      <xdr:col>10</xdr:col>
      <xdr:colOff>228600</xdr:colOff>
      <xdr:row>8</xdr:row>
      <xdr:rowOff>19050</xdr:rowOff>
    </xdr:to>
    <xdr:sp>
      <xdr:nvSpPr>
        <xdr:cNvPr id="5" name="Line 12"/>
        <xdr:cNvSpPr>
          <a:spLocks/>
        </xdr:cNvSpPr>
      </xdr:nvSpPr>
      <xdr:spPr>
        <a:xfrm flipH="1" flipV="1">
          <a:off x="7705725" y="2152650"/>
          <a:ext cx="94297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581025</xdr:colOff>
      <xdr:row>5</xdr:row>
      <xdr:rowOff>133350</xdr:rowOff>
    </xdr:from>
    <xdr:to>
      <xdr:col>10</xdr:col>
      <xdr:colOff>238125</xdr:colOff>
      <xdr:row>8</xdr:row>
      <xdr:rowOff>9525</xdr:rowOff>
    </xdr:to>
    <xdr:sp>
      <xdr:nvSpPr>
        <xdr:cNvPr id="6" name="Line 13"/>
        <xdr:cNvSpPr>
          <a:spLocks/>
        </xdr:cNvSpPr>
      </xdr:nvSpPr>
      <xdr:spPr>
        <a:xfrm flipH="1" flipV="1">
          <a:off x="8391525" y="2038350"/>
          <a:ext cx="26670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List1" displayName="List1" ref="B9:C88" totalsRowCount="1">
  <autoFilter ref="B9:C88"/>
  <tableColumns count="2">
    <tableColumn id="1" name="MJESEC"/>
    <tableColumn id="2" name="DUG" totalsRowFunction="sum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table" Target="../tables/table1.x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E8:E10"/>
  <sheetViews>
    <sheetView workbookViewId="0" topLeftCell="A1">
      <selection activeCell="G11" sqref="G11"/>
    </sheetView>
  </sheetViews>
  <sheetFormatPr defaultColWidth="9.140625" defaultRowHeight="12.75"/>
  <cols>
    <col min="5" max="5" width="16.7109375" style="0" customWidth="1"/>
  </cols>
  <sheetData>
    <row r="8" ht="12.75">
      <c r="E8" s="94">
        <f>E10^2</f>
        <v>256</v>
      </c>
    </row>
    <row r="10" ht="12.75">
      <c r="E10" s="101">
        <v>16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3:F111"/>
  <sheetViews>
    <sheetView showGridLines="0" workbookViewId="0" topLeftCell="A100">
      <selection activeCell="D38" sqref="D38"/>
    </sheetView>
  </sheetViews>
  <sheetFormatPr defaultColWidth="9.140625" defaultRowHeight="12.75"/>
  <cols>
    <col min="2" max="2" width="21.28125" style="0" customWidth="1"/>
    <col min="3" max="3" width="21.00390625" style="0" customWidth="1"/>
    <col min="4" max="4" width="23.7109375" style="0" customWidth="1"/>
    <col min="5" max="5" width="23.57421875" style="0" customWidth="1"/>
    <col min="6" max="6" width="30.00390625" style="0" customWidth="1"/>
  </cols>
  <sheetData>
    <row r="2" ht="24" customHeight="1" thickBot="1"/>
    <row r="3" spans="2:5" ht="72" customHeight="1" thickBot="1" thickTop="1">
      <c r="B3" s="49"/>
      <c r="C3" s="58" t="s">
        <v>21</v>
      </c>
      <c r="D3" s="50" t="s">
        <v>22</v>
      </c>
      <c r="E3" s="51" t="s">
        <v>17</v>
      </c>
    </row>
    <row r="4" spans="2:5" ht="24.75" customHeight="1" thickBot="1" thickTop="1">
      <c r="B4" s="58" t="s">
        <v>18</v>
      </c>
      <c r="C4" s="52">
        <v>372313</v>
      </c>
      <c r="D4" s="52">
        <v>247282</v>
      </c>
      <c r="E4" s="53">
        <v>119259000</v>
      </c>
    </row>
    <row r="5" spans="2:5" ht="24.75" customHeight="1" thickBot="1">
      <c r="B5" s="54" t="s">
        <v>19</v>
      </c>
      <c r="C5" s="52">
        <v>9372614</v>
      </c>
      <c r="D5" s="52">
        <v>2651880</v>
      </c>
      <c r="E5" s="52">
        <v>233700000</v>
      </c>
    </row>
    <row r="6" spans="2:5" ht="24.75" customHeight="1" thickBot="1">
      <c r="B6" s="55" t="s">
        <v>20</v>
      </c>
      <c r="C6" s="56">
        <v>547026</v>
      </c>
      <c r="D6" s="56">
        <v>145940</v>
      </c>
      <c r="E6" s="57">
        <v>54346000</v>
      </c>
    </row>
    <row r="7" ht="13.5" thickTop="1"/>
    <row r="35" ht="15.75" customHeight="1" thickBot="1"/>
    <row r="36" spans="2:6" ht="65.25" customHeight="1" thickBot="1" thickTop="1">
      <c r="B36" s="49"/>
      <c r="C36" s="58" t="s">
        <v>21</v>
      </c>
      <c r="D36" s="50" t="s">
        <v>22</v>
      </c>
      <c r="E36" s="59" t="s">
        <v>23</v>
      </c>
      <c r="F36" s="59" t="s">
        <v>24</v>
      </c>
    </row>
    <row r="37" spans="2:6" ht="24.75" customHeight="1" thickBot="1" thickTop="1">
      <c r="B37" s="58" t="s">
        <v>18</v>
      </c>
      <c r="C37" s="52">
        <v>372313</v>
      </c>
      <c r="D37" s="52">
        <v>247282</v>
      </c>
      <c r="E37" s="60">
        <f>D37/C37</f>
        <v>0.6641777214333101</v>
      </c>
      <c r="F37" s="62">
        <f>100%-E37</f>
        <v>0.3358222785666899</v>
      </c>
    </row>
    <row r="38" spans="2:6" ht="24.75" customHeight="1" thickBot="1">
      <c r="B38" s="54" t="s">
        <v>19</v>
      </c>
      <c r="C38" s="52">
        <v>9372614</v>
      </c>
      <c r="D38" s="52">
        <v>2651880</v>
      </c>
      <c r="E38" s="60">
        <f>D38/C38</f>
        <v>0.28293920991518484</v>
      </c>
      <c r="F38" s="62">
        <f>100%-E38</f>
        <v>0.7170607900848152</v>
      </c>
    </row>
    <row r="39" spans="2:6" ht="24.75" customHeight="1" thickBot="1">
      <c r="B39" s="55" t="s">
        <v>20</v>
      </c>
      <c r="C39" s="56">
        <v>547026</v>
      </c>
      <c r="D39" s="56">
        <v>145940</v>
      </c>
      <c r="E39" s="61">
        <f>D39/C39</f>
        <v>0.26678805029377034</v>
      </c>
      <c r="F39" s="63">
        <f>100%-E39</f>
        <v>0.7332119497062297</v>
      </c>
    </row>
    <row r="40" ht="13.5" thickTop="1"/>
    <row r="107" ht="9.75" customHeight="1" thickBot="1"/>
    <row r="108" spans="3:5" ht="66.75" customHeight="1" thickBot="1" thickTop="1">
      <c r="C108" s="50" t="s">
        <v>22</v>
      </c>
      <c r="D108" s="64" t="s">
        <v>17</v>
      </c>
      <c r="E108" s="67" t="s">
        <v>25</v>
      </c>
    </row>
    <row r="109" spans="2:5" ht="24.75" customHeight="1" thickBot="1" thickTop="1">
      <c r="B109" s="58" t="s">
        <v>18</v>
      </c>
      <c r="C109" s="52">
        <v>247282</v>
      </c>
      <c r="D109" s="65">
        <v>119259000</v>
      </c>
      <c r="E109" s="68">
        <f>C109*1000000/D109</f>
        <v>2073.4871162763397</v>
      </c>
    </row>
    <row r="110" spans="2:5" ht="24.75" customHeight="1" thickBot="1">
      <c r="B110" s="54" t="s">
        <v>19</v>
      </c>
      <c r="C110" s="52">
        <v>2651880</v>
      </c>
      <c r="D110" s="65">
        <v>233700000</v>
      </c>
      <c r="E110" s="68">
        <f>C110*1000000/D110</f>
        <v>11347.368421052632</v>
      </c>
    </row>
    <row r="111" spans="2:5" ht="24.75" customHeight="1" thickBot="1">
      <c r="B111" s="55" t="s">
        <v>20</v>
      </c>
      <c r="C111" s="56">
        <v>145940</v>
      </c>
      <c r="D111" s="66">
        <v>54346000</v>
      </c>
      <c r="E111" s="69">
        <f>C111*1000000/D111</f>
        <v>2685.3862289772937</v>
      </c>
    </row>
    <row r="112" ht="13.5" thickTop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J88"/>
  <sheetViews>
    <sheetView showGridLines="0" workbookViewId="0" topLeftCell="A1">
      <selection activeCell="C4" sqref="C4"/>
    </sheetView>
  </sheetViews>
  <sheetFormatPr defaultColWidth="9.140625" defaultRowHeight="12.75"/>
  <cols>
    <col min="2" max="2" width="15.421875" style="0" customWidth="1"/>
    <col min="3" max="3" width="23.00390625" style="0" customWidth="1"/>
    <col min="4" max="4" width="3.00390625" style="0" bestFit="1" customWidth="1"/>
    <col min="9" max="9" width="21.57421875" style="0" customWidth="1"/>
  </cols>
  <sheetData>
    <row r="1" ht="9.75" customHeight="1"/>
    <row r="2" spans="2:3" ht="39" customHeight="1">
      <c r="B2" s="22" t="s">
        <v>7</v>
      </c>
      <c r="C2" s="26">
        <v>11000</v>
      </c>
    </row>
    <row r="3" spans="2:3" ht="21" customHeight="1">
      <c r="B3" s="21"/>
      <c r="C3" s="24"/>
    </row>
    <row r="4" spans="2:10" ht="40.5" customHeight="1">
      <c r="B4" s="3" t="s">
        <v>8</v>
      </c>
      <c r="C4" s="25">
        <f>$D$4/200</f>
        <v>0.08</v>
      </c>
      <c r="D4">
        <v>16</v>
      </c>
      <c r="I4" s="31"/>
      <c r="J4" s="32"/>
    </row>
    <row r="5" spans="2:3" ht="27" customHeight="1">
      <c r="B5" s="21"/>
      <c r="C5" s="24"/>
    </row>
    <row r="6" spans="2:3" ht="41.25" customHeight="1">
      <c r="B6" s="23" t="s">
        <v>9</v>
      </c>
      <c r="C6" s="26">
        <v>90</v>
      </c>
    </row>
    <row r="9" spans="2:3" ht="19.5" customHeight="1" thickBot="1">
      <c r="B9" s="28" t="s">
        <v>10</v>
      </c>
      <c r="C9" s="29" t="s">
        <v>11</v>
      </c>
    </row>
    <row r="10" spans="2:3" ht="19.5" customHeight="1" thickTop="1">
      <c r="B10" s="30">
        <v>0</v>
      </c>
      <c r="C10" s="27">
        <f>$C$2</f>
        <v>11000</v>
      </c>
    </row>
    <row r="11" spans="2:3" ht="19.5" customHeight="1">
      <c r="B11" s="30">
        <v>1</v>
      </c>
      <c r="C11" s="27">
        <f>C10*(100%+$C$4)-$C$6</f>
        <v>11790</v>
      </c>
    </row>
    <row r="12" spans="2:3" ht="19.5" customHeight="1">
      <c r="B12" s="30">
        <v>2</v>
      </c>
      <c r="C12" s="27">
        <f aca="true" t="shared" si="0" ref="C12:C75">C11*(100%+$C$4)-$C$6</f>
        <v>12643.2</v>
      </c>
    </row>
    <row r="13" spans="2:3" ht="19.5" customHeight="1">
      <c r="B13" s="30">
        <v>3</v>
      </c>
      <c r="C13" s="27">
        <f t="shared" si="0"/>
        <v>13564.656</v>
      </c>
    </row>
    <row r="14" spans="2:3" ht="19.5" customHeight="1">
      <c r="B14" s="30">
        <v>4</v>
      </c>
      <c r="C14" s="27">
        <f t="shared" si="0"/>
        <v>14559.828480000002</v>
      </c>
    </row>
    <row r="15" spans="2:3" ht="19.5" customHeight="1">
      <c r="B15" s="30">
        <v>5</v>
      </c>
      <c r="C15" s="27">
        <f t="shared" si="0"/>
        <v>15634.614758400003</v>
      </c>
    </row>
    <row r="16" spans="2:3" ht="19.5" customHeight="1">
      <c r="B16" s="30">
        <v>6</v>
      </c>
      <c r="C16" s="27">
        <f t="shared" si="0"/>
        <v>16795.383939072006</v>
      </c>
    </row>
    <row r="17" spans="2:3" ht="19.5" customHeight="1">
      <c r="B17" s="30">
        <v>7</v>
      </c>
      <c r="C17" s="27">
        <f t="shared" si="0"/>
        <v>18049.014654197767</v>
      </c>
    </row>
    <row r="18" spans="2:3" ht="19.5" customHeight="1">
      <c r="B18" s="30">
        <v>8</v>
      </c>
      <c r="C18" s="27">
        <f t="shared" si="0"/>
        <v>19402.93582653359</v>
      </c>
    </row>
    <row r="19" spans="2:3" ht="19.5" customHeight="1">
      <c r="B19" s="30">
        <v>9</v>
      </c>
      <c r="C19" s="27">
        <f t="shared" si="0"/>
        <v>20865.17069265628</v>
      </c>
    </row>
    <row r="20" spans="2:3" ht="19.5" customHeight="1">
      <c r="B20" s="30">
        <v>10</v>
      </c>
      <c r="C20" s="27">
        <f t="shared" si="0"/>
        <v>22444.384348068783</v>
      </c>
    </row>
    <row r="21" spans="2:3" ht="19.5" customHeight="1">
      <c r="B21" s="30">
        <v>11</v>
      </c>
      <c r="C21" s="27">
        <f t="shared" si="0"/>
        <v>24149.935095914287</v>
      </c>
    </row>
    <row r="22" spans="2:3" ht="19.5" customHeight="1">
      <c r="B22" s="30">
        <v>12</v>
      </c>
      <c r="C22" s="27">
        <f t="shared" si="0"/>
        <v>25991.929903587432</v>
      </c>
    </row>
    <row r="23" spans="2:3" ht="19.5" customHeight="1">
      <c r="B23" s="30">
        <v>13</v>
      </c>
      <c r="C23" s="27">
        <f t="shared" si="0"/>
        <v>27981.28429587443</v>
      </c>
    </row>
    <row r="24" spans="2:3" ht="19.5" customHeight="1">
      <c r="B24" s="30">
        <v>14</v>
      </c>
      <c r="C24" s="27">
        <f t="shared" si="0"/>
        <v>30129.787039544386</v>
      </c>
    </row>
    <row r="25" spans="2:3" ht="19.5" customHeight="1">
      <c r="B25" s="30">
        <v>15</v>
      </c>
      <c r="C25" s="27">
        <f t="shared" si="0"/>
        <v>32450.17000270794</v>
      </c>
    </row>
    <row r="26" spans="2:3" ht="19.5" customHeight="1">
      <c r="B26" s="30">
        <v>16</v>
      </c>
      <c r="C26" s="27">
        <f t="shared" si="0"/>
        <v>34956.183602924575</v>
      </c>
    </row>
    <row r="27" spans="2:3" ht="19.5" customHeight="1">
      <c r="B27" s="30">
        <v>17</v>
      </c>
      <c r="C27" s="27">
        <f t="shared" si="0"/>
        <v>37662.67829115855</v>
      </c>
    </row>
    <row r="28" spans="2:3" ht="19.5" customHeight="1">
      <c r="B28" s="30">
        <v>18</v>
      </c>
      <c r="C28" s="27">
        <f t="shared" si="0"/>
        <v>40585.692554451234</v>
      </c>
    </row>
    <row r="29" spans="2:3" ht="19.5" customHeight="1">
      <c r="B29" s="30">
        <v>19</v>
      </c>
      <c r="C29" s="27">
        <f t="shared" si="0"/>
        <v>43742.547958807336</v>
      </c>
    </row>
    <row r="30" spans="2:3" ht="19.5" customHeight="1">
      <c r="B30" s="30">
        <v>20</v>
      </c>
      <c r="C30" s="27">
        <f t="shared" si="0"/>
        <v>47151.95179551192</v>
      </c>
    </row>
    <row r="31" spans="2:3" ht="19.5" customHeight="1">
      <c r="B31" s="30">
        <v>21</v>
      </c>
      <c r="C31" s="27">
        <f t="shared" si="0"/>
        <v>50834.10793915288</v>
      </c>
    </row>
    <row r="32" spans="2:3" ht="19.5" customHeight="1">
      <c r="B32" s="30">
        <v>22</v>
      </c>
      <c r="C32" s="27">
        <f t="shared" si="0"/>
        <v>54810.83657428511</v>
      </c>
    </row>
    <row r="33" spans="2:3" ht="19.5" customHeight="1">
      <c r="B33" s="30">
        <v>23</v>
      </c>
      <c r="C33" s="27">
        <f t="shared" si="0"/>
        <v>59105.70350022792</v>
      </c>
    </row>
    <row r="34" spans="2:3" ht="19.5" customHeight="1">
      <c r="B34" s="30">
        <v>24</v>
      </c>
      <c r="C34" s="27">
        <f t="shared" si="0"/>
        <v>63744.15978024616</v>
      </c>
    </row>
    <row r="35" spans="2:3" ht="19.5" customHeight="1">
      <c r="B35" s="30">
        <v>25</v>
      </c>
      <c r="C35" s="27">
        <f t="shared" si="0"/>
        <v>68753.69256266586</v>
      </c>
    </row>
    <row r="36" spans="2:3" ht="19.5" customHeight="1">
      <c r="B36" s="30">
        <v>26</v>
      </c>
      <c r="C36" s="27">
        <f t="shared" si="0"/>
        <v>74163.98796767913</v>
      </c>
    </row>
    <row r="37" spans="2:3" ht="19.5" customHeight="1">
      <c r="B37" s="30">
        <v>27</v>
      </c>
      <c r="C37" s="27">
        <f t="shared" si="0"/>
        <v>80007.10700509346</v>
      </c>
    </row>
    <row r="38" spans="2:3" ht="19.5" customHeight="1">
      <c r="B38" s="30">
        <v>28</v>
      </c>
      <c r="C38" s="27">
        <f t="shared" si="0"/>
        <v>86317.67556550095</v>
      </c>
    </row>
    <row r="39" spans="2:3" ht="19.5" customHeight="1">
      <c r="B39" s="30">
        <v>29</v>
      </c>
      <c r="C39" s="27">
        <f t="shared" si="0"/>
        <v>93133.08961074102</v>
      </c>
    </row>
    <row r="40" spans="2:3" ht="19.5" customHeight="1">
      <c r="B40" s="30">
        <v>30</v>
      </c>
      <c r="C40" s="27">
        <f t="shared" si="0"/>
        <v>100493.73677960031</v>
      </c>
    </row>
    <row r="41" spans="2:3" ht="19.5" customHeight="1">
      <c r="B41" s="30">
        <v>31</v>
      </c>
      <c r="C41" s="27">
        <f t="shared" si="0"/>
        <v>108443.23572196835</v>
      </c>
    </row>
    <row r="42" spans="2:3" ht="19.5" customHeight="1">
      <c r="B42" s="30">
        <v>32</v>
      </c>
      <c r="C42" s="27">
        <f t="shared" si="0"/>
        <v>117028.69457972582</v>
      </c>
    </row>
    <row r="43" spans="2:3" ht="19.5" customHeight="1">
      <c r="B43" s="30">
        <v>33</v>
      </c>
      <c r="C43" s="27">
        <f t="shared" si="0"/>
        <v>126300.9901461039</v>
      </c>
    </row>
    <row r="44" spans="2:3" ht="19.5" customHeight="1">
      <c r="B44" s="30">
        <v>34</v>
      </c>
      <c r="C44" s="27">
        <f t="shared" si="0"/>
        <v>136315.0693577922</v>
      </c>
    </row>
    <row r="45" spans="2:3" ht="19.5" customHeight="1">
      <c r="B45" s="30">
        <v>35</v>
      </c>
      <c r="C45" s="27">
        <f t="shared" si="0"/>
        <v>147130.27490641558</v>
      </c>
    </row>
    <row r="46" spans="2:3" ht="19.5" customHeight="1">
      <c r="B46" s="30">
        <v>36</v>
      </c>
      <c r="C46" s="27">
        <f t="shared" si="0"/>
        <v>158810.69689892884</v>
      </c>
    </row>
    <row r="47" spans="2:3" ht="19.5" customHeight="1">
      <c r="B47" s="30">
        <v>37</v>
      </c>
      <c r="C47" s="27">
        <f t="shared" si="0"/>
        <v>171425.55265084316</v>
      </c>
    </row>
    <row r="48" spans="2:3" ht="19.5" customHeight="1">
      <c r="B48" s="30">
        <v>38</v>
      </c>
      <c r="C48" s="27">
        <f t="shared" si="0"/>
        <v>185049.59686291064</v>
      </c>
    </row>
    <row r="49" spans="2:3" ht="19.5" customHeight="1">
      <c r="B49" s="30">
        <v>39</v>
      </c>
      <c r="C49" s="27">
        <f t="shared" si="0"/>
        <v>199763.5646119435</v>
      </c>
    </row>
    <row r="50" spans="2:3" ht="19.5" customHeight="1">
      <c r="B50" s="30">
        <v>40</v>
      </c>
      <c r="C50" s="27">
        <f t="shared" si="0"/>
        <v>215654.649780899</v>
      </c>
    </row>
    <row r="51" spans="2:3" ht="15">
      <c r="B51" s="30">
        <v>41</v>
      </c>
      <c r="C51" s="27">
        <f t="shared" si="0"/>
        <v>232817.02176337093</v>
      </c>
    </row>
    <row r="52" spans="2:3" ht="15">
      <c r="B52" s="30">
        <v>42</v>
      </c>
      <c r="C52" s="27">
        <f t="shared" si="0"/>
        <v>251352.38350444063</v>
      </c>
    </row>
    <row r="53" spans="2:3" ht="15">
      <c r="B53" s="30">
        <v>43</v>
      </c>
      <c r="C53" s="27">
        <f t="shared" si="0"/>
        <v>271370.5741847959</v>
      </c>
    </row>
    <row r="54" spans="2:3" ht="15">
      <c r="B54" s="30">
        <v>44</v>
      </c>
      <c r="C54" s="27">
        <f t="shared" si="0"/>
        <v>292990.2201195796</v>
      </c>
    </row>
    <row r="55" spans="2:3" ht="15">
      <c r="B55" s="30">
        <v>45</v>
      </c>
      <c r="C55" s="27">
        <f t="shared" si="0"/>
        <v>316339.437729146</v>
      </c>
    </row>
    <row r="56" spans="2:3" ht="15">
      <c r="B56" s="30">
        <v>46</v>
      </c>
      <c r="C56" s="27">
        <f t="shared" si="0"/>
        <v>341556.5927474777</v>
      </c>
    </row>
    <row r="57" spans="2:3" ht="15">
      <c r="B57" s="30">
        <v>47</v>
      </c>
      <c r="C57" s="27">
        <f t="shared" si="0"/>
        <v>368791.12016727595</v>
      </c>
    </row>
    <row r="58" spans="2:3" ht="15">
      <c r="B58" s="30">
        <v>48</v>
      </c>
      <c r="C58" s="27">
        <f t="shared" si="0"/>
        <v>398204.409780658</v>
      </c>
    </row>
    <row r="59" spans="2:3" ht="15">
      <c r="B59" s="30">
        <v>49</v>
      </c>
      <c r="C59" s="27">
        <f t="shared" si="0"/>
        <v>429970.7625631107</v>
      </c>
    </row>
    <row r="60" spans="2:3" ht="15">
      <c r="B60" s="30">
        <v>50</v>
      </c>
      <c r="C60" s="27">
        <f t="shared" si="0"/>
        <v>464278.4235681596</v>
      </c>
    </row>
    <row r="61" spans="2:3" ht="15">
      <c r="B61" s="30">
        <v>51</v>
      </c>
      <c r="C61" s="27">
        <f t="shared" si="0"/>
        <v>501330.69745361235</v>
      </c>
    </row>
    <row r="62" spans="2:3" ht="15">
      <c r="B62" s="30">
        <v>52</v>
      </c>
      <c r="C62" s="27">
        <f t="shared" si="0"/>
        <v>541347.1532499014</v>
      </c>
    </row>
    <row r="63" spans="2:3" ht="15">
      <c r="B63" s="30">
        <v>53</v>
      </c>
      <c r="C63" s="27">
        <f t="shared" si="0"/>
        <v>584564.9255098936</v>
      </c>
    </row>
    <row r="64" spans="2:3" ht="15">
      <c r="B64" s="30">
        <v>54</v>
      </c>
      <c r="C64" s="27">
        <f t="shared" si="0"/>
        <v>631240.119550685</v>
      </c>
    </row>
    <row r="65" spans="2:3" ht="15">
      <c r="B65" s="30">
        <v>55</v>
      </c>
      <c r="C65" s="27">
        <f t="shared" si="0"/>
        <v>681649.3291147399</v>
      </c>
    </row>
    <row r="66" spans="2:3" ht="15">
      <c r="B66" s="30">
        <v>56</v>
      </c>
      <c r="C66" s="27">
        <f t="shared" si="0"/>
        <v>736091.2754439191</v>
      </c>
    </row>
    <row r="67" spans="2:3" ht="15">
      <c r="B67" s="30">
        <v>57</v>
      </c>
      <c r="C67" s="27">
        <f t="shared" si="0"/>
        <v>794888.5774794327</v>
      </c>
    </row>
    <row r="68" spans="2:3" ht="15">
      <c r="B68" s="30">
        <v>58</v>
      </c>
      <c r="C68" s="27">
        <f t="shared" si="0"/>
        <v>858389.6636777874</v>
      </c>
    </row>
    <row r="69" spans="2:3" ht="15">
      <c r="B69" s="30">
        <v>59</v>
      </c>
      <c r="C69" s="27">
        <f t="shared" si="0"/>
        <v>926970.8367720104</v>
      </c>
    </row>
    <row r="70" spans="2:3" ht="15">
      <c r="B70" s="30">
        <v>60</v>
      </c>
      <c r="C70" s="27">
        <f t="shared" si="0"/>
        <v>1001038.5037137714</v>
      </c>
    </row>
    <row r="71" spans="2:3" ht="15">
      <c r="B71" s="30">
        <v>61</v>
      </c>
      <c r="C71" s="27">
        <f t="shared" si="0"/>
        <v>1081031.5840108732</v>
      </c>
    </row>
    <row r="72" spans="2:3" ht="15">
      <c r="B72" s="30">
        <v>62</v>
      </c>
      <c r="C72" s="27">
        <f t="shared" si="0"/>
        <v>1167424.110731743</v>
      </c>
    </row>
    <row r="73" spans="2:3" ht="15">
      <c r="B73" s="30">
        <v>63</v>
      </c>
      <c r="C73" s="27">
        <f t="shared" si="0"/>
        <v>1260728.0395902826</v>
      </c>
    </row>
    <row r="74" spans="2:3" ht="15">
      <c r="B74" s="30">
        <v>64</v>
      </c>
      <c r="C74" s="27">
        <f t="shared" si="0"/>
        <v>1361496.2827575053</v>
      </c>
    </row>
    <row r="75" spans="2:3" ht="15">
      <c r="B75" s="30">
        <v>65</v>
      </c>
      <c r="C75" s="27">
        <f t="shared" si="0"/>
        <v>1470325.985378106</v>
      </c>
    </row>
    <row r="76" spans="2:3" ht="15">
      <c r="B76" s="30">
        <v>66</v>
      </c>
      <c r="C76" s="27">
        <f aca="true" t="shared" si="1" ref="C76:C87">C75*(100%+$C$4)-$C$6</f>
        <v>1587862.0642083546</v>
      </c>
    </row>
    <row r="77" spans="2:3" ht="15">
      <c r="B77" s="30">
        <v>67</v>
      </c>
      <c r="C77" s="27">
        <f t="shared" si="1"/>
        <v>1714801.029345023</v>
      </c>
    </row>
    <row r="78" spans="2:3" ht="15">
      <c r="B78" s="30">
        <v>68</v>
      </c>
      <c r="C78" s="27">
        <f t="shared" si="1"/>
        <v>1851895.1116926249</v>
      </c>
    </row>
    <row r="79" spans="2:3" ht="15">
      <c r="B79" s="30">
        <v>69</v>
      </c>
      <c r="C79" s="27">
        <f t="shared" si="1"/>
        <v>1999956.720628035</v>
      </c>
    </row>
    <row r="80" spans="2:3" ht="15">
      <c r="B80" s="30">
        <v>70</v>
      </c>
      <c r="C80" s="27">
        <f t="shared" si="1"/>
        <v>2159863.258278278</v>
      </c>
    </row>
    <row r="81" spans="2:3" ht="15">
      <c r="B81" s="30">
        <v>71</v>
      </c>
      <c r="C81" s="27">
        <f t="shared" si="1"/>
        <v>2332562.318940541</v>
      </c>
    </row>
    <row r="82" spans="2:3" ht="15">
      <c r="B82" s="30">
        <v>72</v>
      </c>
      <c r="C82" s="27">
        <f t="shared" si="1"/>
        <v>2519077.304455784</v>
      </c>
    </row>
    <row r="83" spans="2:3" ht="15">
      <c r="B83" s="30">
        <v>73</v>
      </c>
      <c r="C83" s="27">
        <f t="shared" si="1"/>
        <v>2720513.4888122473</v>
      </c>
    </row>
    <row r="84" spans="2:3" ht="15">
      <c r="B84" s="30">
        <v>74</v>
      </c>
      <c r="C84" s="27">
        <f t="shared" si="1"/>
        <v>2938064.5679172273</v>
      </c>
    </row>
    <row r="85" spans="2:3" ht="15">
      <c r="B85" s="30">
        <v>75</v>
      </c>
      <c r="C85" s="27">
        <f t="shared" si="1"/>
        <v>3173019.7333506057</v>
      </c>
    </row>
    <row r="86" spans="2:3" ht="15">
      <c r="B86" s="30">
        <v>76</v>
      </c>
      <c r="C86" s="27">
        <f t="shared" si="1"/>
        <v>3426771.3120186543</v>
      </c>
    </row>
    <row r="87" spans="2:3" ht="15">
      <c r="B87" s="30">
        <v>77</v>
      </c>
      <c r="C87" s="27">
        <f t="shared" si="1"/>
        <v>3700823.016980147</v>
      </c>
    </row>
    <row r="88" spans="2:3" ht="15.75">
      <c r="B88" s="88" t="s">
        <v>47</v>
      </c>
      <c r="C88" s="89">
        <f>SUBTOTAL(109,C10:C87)</f>
        <v>49910235.72923194</v>
      </c>
    </row>
  </sheetData>
  <sheetProtection/>
  <conditionalFormatting sqref="C10:C88">
    <cfRule type="cellIs" priority="1" dxfId="0" operator="between" stopIfTrue="1">
      <formula>-$C$6</formula>
      <formula>0</formula>
    </cfRule>
  </conditionalFormatting>
  <printOptions/>
  <pageMargins left="0.75" right="0.75" top="1" bottom="1" header="0.5" footer="0.5"/>
  <pageSetup horizontalDpi="600" verticalDpi="600" orientation="portrait" paperSize="9" r:id="rId4"/>
  <drawing r:id="rId3"/>
  <legacyDrawing r:id="rId1"/>
  <tableParts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3:I42"/>
  <sheetViews>
    <sheetView showGridLines="0" workbookViewId="0" topLeftCell="A1">
      <selection activeCell="L5" sqref="L5"/>
    </sheetView>
  </sheetViews>
  <sheetFormatPr defaultColWidth="9.140625" defaultRowHeight="12.75"/>
  <cols>
    <col min="2" max="2" width="14.140625" style="0" customWidth="1"/>
    <col min="3" max="3" width="0" style="0" hidden="1" customWidth="1"/>
    <col min="4" max="4" width="13.140625" style="0" customWidth="1"/>
    <col min="5" max="5" width="13.8515625" style="0" customWidth="1"/>
    <col min="7" max="7" width="14.140625" style="0" customWidth="1"/>
    <col min="8" max="8" width="0" style="0" hidden="1" customWidth="1"/>
  </cols>
  <sheetData>
    <row r="3" spans="2:9" ht="47.25">
      <c r="B3" s="3" t="s">
        <v>0</v>
      </c>
      <c r="C3" s="1">
        <v>400</v>
      </c>
      <c r="D3" s="72">
        <v>400</v>
      </c>
      <c r="G3" s="4" t="s">
        <v>1</v>
      </c>
      <c r="H3" s="1">
        <v>600</v>
      </c>
      <c r="I3" s="72">
        <v>600</v>
      </c>
    </row>
    <row r="5" spans="2:9" ht="31.5">
      <c r="B5" s="4" t="s">
        <v>2</v>
      </c>
      <c r="C5" s="2">
        <v>20</v>
      </c>
      <c r="D5" s="73">
        <f>C5/100</f>
        <v>0.2</v>
      </c>
      <c r="G5" s="3" t="s">
        <v>3</v>
      </c>
      <c r="H5" s="1">
        <v>28</v>
      </c>
      <c r="I5" s="73">
        <f>H5/100</f>
        <v>0.28</v>
      </c>
    </row>
    <row r="8" ht="13.5" thickBot="1"/>
    <row r="9" spans="2:5" ht="19.5" customHeight="1" thickBot="1" thickTop="1">
      <c r="B9" s="5" t="s">
        <v>4</v>
      </c>
      <c r="C9" s="6"/>
      <c r="D9" s="7" t="s">
        <v>5</v>
      </c>
      <c r="E9" s="8" t="s">
        <v>6</v>
      </c>
    </row>
    <row r="10" spans="2:5" ht="19.5" customHeight="1" thickTop="1">
      <c r="B10" s="18">
        <v>1</v>
      </c>
      <c r="C10" s="9"/>
      <c r="D10" s="10">
        <f>$D$3</f>
        <v>400</v>
      </c>
      <c r="E10" s="11">
        <f>$I$3</f>
        <v>600</v>
      </c>
    </row>
    <row r="11" spans="2:5" ht="19.5" customHeight="1">
      <c r="B11" s="19">
        <v>2</v>
      </c>
      <c r="C11" s="12"/>
      <c r="D11" s="13">
        <f>(100%-$D$5)*D10+$I$5*E10</f>
        <v>488</v>
      </c>
      <c r="E11" s="14">
        <f>$D$5*D10+(100%-$I$5)*E10</f>
        <v>512</v>
      </c>
    </row>
    <row r="12" spans="2:5" ht="19.5" customHeight="1">
      <c r="B12" s="19">
        <v>3</v>
      </c>
      <c r="C12" s="12"/>
      <c r="D12" s="13">
        <f aca="true" t="shared" si="0" ref="D12:D37">(100%-$D$5)*D11+$I$5*E11</f>
        <v>533.76</v>
      </c>
      <c r="E12" s="14">
        <f aca="true" t="shared" si="1" ref="E12:E37">$D$5*D11+(100%-$I$5)*E11</f>
        <v>466.24</v>
      </c>
    </row>
    <row r="13" spans="2:5" ht="19.5" customHeight="1">
      <c r="B13" s="19">
        <v>4</v>
      </c>
      <c r="C13" s="12"/>
      <c r="D13" s="13">
        <f t="shared" si="0"/>
        <v>557.5552</v>
      </c>
      <c r="E13" s="14">
        <f t="shared" si="1"/>
        <v>442.4448</v>
      </c>
    </row>
    <row r="14" spans="2:5" ht="19.5" customHeight="1">
      <c r="B14" s="19">
        <v>5</v>
      </c>
      <c r="C14" s="12"/>
      <c r="D14" s="13">
        <f t="shared" si="0"/>
        <v>569.928704</v>
      </c>
      <c r="E14" s="14">
        <f t="shared" si="1"/>
        <v>430.07129599999996</v>
      </c>
    </row>
    <row r="15" spans="2:5" ht="19.5" customHeight="1">
      <c r="B15" s="19">
        <v>6</v>
      </c>
      <c r="C15" s="12"/>
      <c r="D15" s="13">
        <f t="shared" si="0"/>
        <v>576.3629260800001</v>
      </c>
      <c r="E15" s="14">
        <f t="shared" si="1"/>
        <v>423.63707392</v>
      </c>
    </row>
    <row r="16" spans="2:5" ht="19.5" customHeight="1">
      <c r="B16" s="19">
        <v>7</v>
      </c>
      <c r="C16" s="12"/>
      <c r="D16" s="13">
        <f t="shared" si="0"/>
        <v>579.7087215616001</v>
      </c>
      <c r="E16" s="14">
        <f t="shared" si="1"/>
        <v>420.2912784384</v>
      </c>
    </row>
    <row r="17" spans="2:5" ht="19.5" customHeight="1">
      <c r="B17" s="19">
        <v>8</v>
      </c>
      <c r="C17" s="12"/>
      <c r="D17" s="13">
        <f t="shared" si="0"/>
        <v>581.4485352120321</v>
      </c>
      <c r="E17" s="14">
        <f t="shared" si="1"/>
        <v>418.55146478796803</v>
      </c>
    </row>
    <row r="18" spans="2:5" ht="19.5" customHeight="1">
      <c r="B18" s="19">
        <v>9</v>
      </c>
      <c r="C18" s="12"/>
      <c r="D18" s="13">
        <f t="shared" si="0"/>
        <v>582.3532383102568</v>
      </c>
      <c r="E18" s="14">
        <f t="shared" si="1"/>
        <v>417.64676168974336</v>
      </c>
    </row>
    <row r="19" spans="2:5" ht="19.5" customHeight="1">
      <c r="B19" s="19">
        <v>10</v>
      </c>
      <c r="C19" s="12"/>
      <c r="D19" s="13">
        <f t="shared" si="0"/>
        <v>582.8236839213336</v>
      </c>
      <c r="E19" s="14">
        <f t="shared" si="1"/>
        <v>417.17631607866656</v>
      </c>
    </row>
    <row r="20" spans="2:5" ht="19.5" customHeight="1">
      <c r="B20" s="19">
        <v>11</v>
      </c>
      <c r="C20" s="12"/>
      <c r="D20" s="13">
        <f t="shared" si="0"/>
        <v>583.0683156390935</v>
      </c>
      <c r="E20" s="14">
        <f t="shared" si="1"/>
        <v>416.9316843609066</v>
      </c>
    </row>
    <row r="21" spans="2:5" ht="19.5" customHeight="1">
      <c r="B21" s="19">
        <v>12</v>
      </c>
      <c r="C21" s="12"/>
      <c r="D21" s="13">
        <f t="shared" si="0"/>
        <v>583.1955241323287</v>
      </c>
      <c r="E21" s="14">
        <f t="shared" si="1"/>
        <v>416.80447586767144</v>
      </c>
    </row>
    <row r="22" spans="2:5" ht="19.5" customHeight="1">
      <c r="B22" s="19">
        <v>13</v>
      </c>
      <c r="C22" s="12"/>
      <c r="D22" s="13">
        <f t="shared" si="0"/>
        <v>583.261672548811</v>
      </c>
      <c r="E22" s="14">
        <f t="shared" si="1"/>
        <v>416.7383274511892</v>
      </c>
    </row>
    <row r="23" spans="2:5" ht="19.5" customHeight="1">
      <c r="B23" s="19">
        <v>14</v>
      </c>
      <c r="C23" s="12"/>
      <c r="D23" s="13">
        <f t="shared" si="0"/>
        <v>583.2960697253818</v>
      </c>
      <c r="E23" s="14">
        <f t="shared" si="1"/>
        <v>416.7039302746185</v>
      </c>
    </row>
    <row r="24" spans="2:5" ht="19.5" customHeight="1">
      <c r="B24" s="19">
        <v>15</v>
      </c>
      <c r="C24" s="12"/>
      <c r="D24" s="13">
        <f t="shared" si="0"/>
        <v>583.3139562571987</v>
      </c>
      <c r="E24" s="14">
        <f t="shared" si="1"/>
        <v>416.68604374280164</v>
      </c>
    </row>
    <row r="25" spans="2:5" ht="19.5" customHeight="1">
      <c r="B25" s="19">
        <v>16</v>
      </c>
      <c r="C25" s="12"/>
      <c r="D25" s="13">
        <f t="shared" si="0"/>
        <v>583.3232572537435</v>
      </c>
      <c r="E25" s="14">
        <f t="shared" si="1"/>
        <v>416.6767427462569</v>
      </c>
    </row>
    <row r="26" spans="2:5" ht="19.5" customHeight="1">
      <c r="B26" s="19">
        <v>17</v>
      </c>
      <c r="C26" s="12"/>
      <c r="D26" s="13">
        <f t="shared" si="0"/>
        <v>583.3280937719467</v>
      </c>
      <c r="E26" s="14">
        <f t="shared" si="1"/>
        <v>416.6719062280536</v>
      </c>
    </row>
    <row r="27" spans="2:5" ht="19.5" customHeight="1">
      <c r="B27" s="19">
        <v>18</v>
      </c>
      <c r="C27" s="12"/>
      <c r="D27" s="13">
        <f t="shared" si="0"/>
        <v>583.3306087614123</v>
      </c>
      <c r="E27" s="14">
        <f t="shared" si="1"/>
        <v>416.66939123858793</v>
      </c>
    </row>
    <row r="28" spans="2:5" ht="19.5" customHeight="1">
      <c r="B28" s="19">
        <v>19</v>
      </c>
      <c r="C28" s="12"/>
      <c r="D28" s="13">
        <f t="shared" si="0"/>
        <v>583.3319165559345</v>
      </c>
      <c r="E28" s="14">
        <f t="shared" si="1"/>
        <v>416.6680834440658</v>
      </c>
    </row>
    <row r="29" spans="2:5" ht="19.5" customHeight="1">
      <c r="B29" s="19">
        <v>20</v>
      </c>
      <c r="C29" s="12"/>
      <c r="D29" s="13">
        <f t="shared" si="0"/>
        <v>583.3325966090861</v>
      </c>
      <c r="E29" s="14">
        <f t="shared" si="1"/>
        <v>416.6674033909143</v>
      </c>
    </row>
    <row r="30" spans="2:5" ht="19.5" customHeight="1">
      <c r="B30" s="19">
        <v>21</v>
      </c>
      <c r="C30" s="12"/>
      <c r="D30" s="13">
        <f t="shared" si="0"/>
        <v>583.3329502367249</v>
      </c>
      <c r="E30" s="14">
        <f t="shared" si="1"/>
        <v>416.6670497632755</v>
      </c>
    </row>
    <row r="31" spans="2:5" ht="19.5" customHeight="1">
      <c r="B31" s="19">
        <v>22</v>
      </c>
      <c r="C31" s="12"/>
      <c r="D31" s="13">
        <f t="shared" si="0"/>
        <v>583.3331341230971</v>
      </c>
      <c r="E31" s="14">
        <f t="shared" si="1"/>
        <v>416.66686587690333</v>
      </c>
    </row>
    <row r="32" spans="2:5" ht="19.5" customHeight="1">
      <c r="B32" s="19">
        <v>23</v>
      </c>
      <c r="C32" s="12"/>
      <c r="D32" s="13">
        <f t="shared" si="0"/>
        <v>583.3332297440106</v>
      </c>
      <c r="E32" s="14">
        <f t="shared" si="1"/>
        <v>416.6667702559898</v>
      </c>
    </row>
    <row r="33" spans="2:5" ht="19.5" customHeight="1">
      <c r="B33" s="19">
        <v>24</v>
      </c>
      <c r="C33" s="12"/>
      <c r="D33" s="13">
        <f t="shared" si="0"/>
        <v>583.3332794668856</v>
      </c>
      <c r="E33" s="14">
        <f t="shared" si="1"/>
        <v>416.66672053311476</v>
      </c>
    </row>
    <row r="34" spans="2:5" ht="19.5" customHeight="1">
      <c r="B34" s="19">
        <v>25</v>
      </c>
      <c r="C34" s="12"/>
      <c r="D34" s="13">
        <f t="shared" si="0"/>
        <v>583.3333053227807</v>
      </c>
      <c r="E34" s="14">
        <f t="shared" si="1"/>
        <v>416.66669467721977</v>
      </c>
    </row>
    <row r="35" spans="2:5" ht="19.5" customHeight="1">
      <c r="B35" s="19">
        <v>26</v>
      </c>
      <c r="C35" s="12"/>
      <c r="D35" s="13">
        <f t="shared" si="0"/>
        <v>583.3333187678461</v>
      </c>
      <c r="E35" s="14">
        <f t="shared" si="1"/>
        <v>416.66668123215436</v>
      </c>
    </row>
    <row r="36" spans="2:5" ht="19.5" customHeight="1">
      <c r="B36" s="19">
        <v>27</v>
      </c>
      <c r="C36" s="12"/>
      <c r="D36" s="13">
        <f t="shared" si="0"/>
        <v>583.3333257592801</v>
      </c>
      <c r="E36" s="14">
        <f t="shared" si="1"/>
        <v>416.66667424072034</v>
      </c>
    </row>
    <row r="37" spans="2:5" ht="19.5" customHeight="1">
      <c r="B37" s="19">
        <v>28</v>
      </c>
      <c r="C37" s="12"/>
      <c r="D37" s="13">
        <f t="shared" si="0"/>
        <v>583.3333293948258</v>
      </c>
      <c r="E37" s="14">
        <f t="shared" si="1"/>
        <v>416.66667060517466</v>
      </c>
    </row>
    <row r="38" spans="2:5" ht="19.5" customHeight="1">
      <c r="B38" s="19">
        <v>29</v>
      </c>
      <c r="C38" s="12"/>
      <c r="D38" s="13">
        <f>(100%-$D$5)*D37+$I$5*E37</f>
        <v>583.3333312853096</v>
      </c>
      <c r="E38" s="14">
        <f>$D$5*D37+(100%-$I$5)*E37</f>
        <v>416.6666687146909</v>
      </c>
    </row>
    <row r="39" spans="2:5" ht="19.5" customHeight="1">
      <c r="B39" s="19">
        <v>30</v>
      </c>
      <c r="C39" s="12"/>
      <c r="D39" s="13">
        <f>(100%-$D$5)*D38+$I$5*E38</f>
        <v>583.3333322683611</v>
      </c>
      <c r="E39" s="14">
        <f>$D$5*D38+(100%-$I$5)*E38</f>
        <v>416.6666677316394</v>
      </c>
    </row>
    <row r="40" spans="2:5" ht="19.5" customHeight="1">
      <c r="B40" s="19">
        <v>31</v>
      </c>
      <c r="C40" s="12"/>
      <c r="D40" s="13">
        <f>(100%-$D$5)*D39+$I$5*E39</f>
        <v>583.333332779548</v>
      </c>
      <c r="E40" s="14">
        <f>$D$5*D39+(100%-$I$5)*E39</f>
        <v>416.6666672204526</v>
      </c>
    </row>
    <row r="41" spans="2:5" ht="19.5" customHeight="1">
      <c r="B41" s="19">
        <v>32</v>
      </c>
      <c r="C41" s="12"/>
      <c r="D41" s="13">
        <f>(100%-$D$5)*D40+$I$5*E40</f>
        <v>583.3333330453652</v>
      </c>
      <c r="E41" s="14">
        <f>$D$5*D40+(100%-$I$5)*E40</f>
        <v>416.6666669546355</v>
      </c>
    </row>
    <row r="42" spans="2:5" ht="19.5" customHeight="1" thickBot="1">
      <c r="B42" s="20">
        <v>33</v>
      </c>
      <c r="C42" s="15"/>
      <c r="D42" s="16">
        <f>(100%-$D$5)*D41+$I$5*E41</f>
        <v>583.3333331835902</v>
      </c>
      <c r="E42" s="17">
        <f>$D$5*D41+(100%-$I$5)*E41</f>
        <v>416.6666668164106</v>
      </c>
    </row>
    <row r="43" ht="13.5" thickTop="1"/>
  </sheetData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4:J50"/>
  <sheetViews>
    <sheetView showGridLines="0" zoomScale="75" zoomScaleNormal="75" workbookViewId="0" topLeftCell="A3">
      <selection activeCell="P5" sqref="P5"/>
    </sheetView>
  </sheetViews>
  <sheetFormatPr defaultColWidth="9.140625" defaultRowHeight="12.75"/>
  <cols>
    <col min="1" max="1" width="8.00390625" style="0" customWidth="1"/>
    <col min="2" max="2" width="10.8515625" style="0" customWidth="1"/>
    <col min="3" max="3" width="10.140625" style="0" customWidth="1"/>
    <col min="4" max="4" width="0" style="0" hidden="1" customWidth="1"/>
    <col min="6" max="6" width="10.140625" style="0" customWidth="1"/>
    <col min="7" max="7" width="0" style="0" hidden="1" customWidth="1"/>
    <col min="9" max="9" width="0" style="0" hidden="1" customWidth="1"/>
    <col min="10" max="10" width="11.00390625" style="0" customWidth="1"/>
  </cols>
  <sheetData>
    <row r="4" spans="2:10" ht="30">
      <c r="B4" s="33" t="s">
        <v>12</v>
      </c>
      <c r="C4" s="43">
        <f>D4/40-50</f>
        <v>-0.875</v>
      </c>
      <c r="D4" s="34">
        <v>1965</v>
      </c>
      <c r="E4" s="35" t="s">
        <v>15</v>
      </c>
      <c r="F4" s="44">
        <f>G4/10-50</f>
        <v>12</v>
      </c>
      <c r="G4" s="34">
        <v>620</v>
      </c>
      <c r="H4" s="36" t="s">
        <v>14</v>
      </c>
      <c r="I4" s="36">
        <v>430</v>
      </c>
      <c r="J4" s="45">
        <f>I4/10-50</f>
        <v>-7</v>
      </c>
    </row>
    <row r="5" ht="50.25" customHeight="1"/>
    <row r="8" ht="13.5" thickBot="1"/>
    <row r="9" spans="2:3" ht="19.5" customHeight="1" thickBot="1" thickTop="1">
      <c r="B9" s="5" t="s">
        <v>16</v>
      </c>
      <c r="C9" s="5" t="s">
        <v>13</v>
      </c>
    </row>
    <row r="10" spans="2:3" ht="19.5" customHeight="1" thickTop="1">
      <c r="B10" s="37">
        <v>-8</v>
      </c>
      <c r="C10" s="38">
        <f>$C$4*B10*B10+$F$4*B10+$J$4</f>
        <v>-159</v>
      </c>
    </row>
    <row r="11" spans="2:3" ht="19.5" customHeight="1">
      <c r="B11" s="39">
        <v>-7</v>
      </c>
      <c r="C11" s="40">
        <f>$C$4*B11*B11+$F$4*B11+$J$4</f>
        <v>-133.875</v>
      </c>
    </row>
    <row r="12" spans="2:3" ht="19.5" customHeight="1">
      <c r="B12" s="39">
        <v>-6</v>
      </c>
      <c r="C12" s="40">
        <f>$C$4*B12*B12+$F$4*B12+$J$4</f>
        <v>-110.5</v>
      </c>
    </row>
    <row r="13" spans="2:3" ht="19.5" customHeight="1">
      <c r="B13" s="39">
        <v>-5</v>
      </c>
      <c r="C13" s="40">
        <f>$C$4*B13*B13+$F$4*B13+$J$4</f>
        <v>-88.875</v>
      </c>
    </row>
    <row r="14" spans="2:3" ht="19.5" customHeight="1">
      <c r="B14" s="39">
        <v>-4</v>
      </c>
      <c r="C14" s="40">
        <f>$C$4*B14*B14+$F$4*B14+$J$4</f>
        <v>-69</v>
      </c>
    </row>
    <row r="15" spans="2:3" ht="19.5" customHeight="1">
      <c r="B15" s="39">
        <v>-3</v>
      </c>
      <c r="C15" s="40">
        <f aca="true" t="shared" si="0" ref="C15:C26">$C$4*B15*B15+$F$4*B15+$J$4</f>
        <v>-50.875</v>
      </c>
    </row>
    <row r="16" spans="2:3" ht="19.5" customHeight="1">
      <c r="B16" s="39">
        <v>-2</v>
      </c>
      <c r="C16" s="40">
        <f t="shared" si="0"/>
        <v>-34.5</v>
      </c>
    </row>
    <row r="17" spans="2:3" ht="19.5" customHeight="1">
      <c r="B17" s="39">
        <v>-1</v>
      </c>
      <c r="C17" s="40">
        <f t="shared" si="0"/>
        <v>-19.875</v>
      </c>
    </row>
    <row r="18" spans="2:3" ht="19.5" customHeight="1">
      <c r="B18" s="39">
        <v>0</v>
      </c>
      <c r="C18" s="40">
        <f t="shared" si="0"/>
        <v>-7</v>
      </c>
    </row>
    <row r="19" spans="2:3" ht="19.5" customHeight="1">
      <c r="B19" s="39">
        <v>1</v>
      </c>
      <c r="C19" s="40">
        <f t="shared" si="0"/>
        <v>4.125</v>
      </c>
    </row>
    <row r="20" spans="2:3" ht="19.5" customHeight="1">
      <c r="B20" s="39">
        <v>2</v>
      </c>
      <c r="C20" s="40">
        <f t="shared" si="0"/>
        <v>13.5</v>
      </c>
    </row>
    <row r="21" spans="2:3" ht="19.5" customHeight="1">
      <c r="B21" s="39">
        <v>3</v>
      </c>
      <c r="C21" s="40">
        <f t="shared" si="0"/>
        <v>21.125</v>
      </c>
    </row>
    <row r="22" spans="2:3" ht="19.5" customHeight="1">
      <c r="B22" s="39">
        <v>4</v>
      </c>
      <c r="C22" s="40">
        <f t="shared" si="0"/>
        <v>27</v>
      </c>
    </row>
    <row r="23" spans="2:3" ht="19.5" customHeight="1">
      <c r="B23" s="46">
        <v>5</v>
      </c>
      <c r="C23" s="47">
        <f t="shared" si="0"/>
        <v>31.125</v>
      </c>
    </row>
    <row r="24" spans="2:3" ht="19.5" customHeight="1">
      <c r="B24" s="46">
        <v>6</v>
      </c>
      <c r="C24" s="47">
        <f t="shared" si="0"/>
        <v>33.5</v>
      </c>
    </row>
    <row r="25" spans="2:3" ht="19.5" customHeight="1">
      <c r="B25" s="46">
        <v>7</v>
      </c>
      <c r="C25" s="47">
        <f t="shared" si="0"/>
        <v>34.125</v>
      </c>
    </row>
    <row r="26" spans="2:3" ht="19.5" customHeight="1" thickBot="1">
      <c r="B26" s="41">
        <v>8</v>
      </c>
      <c r="C26" s="42">
        <f t="shared" si="0"/>
        <v>33</v>
      </c>
    </row>
    <row r="27" spans="2:3" ht="19.5" customHeight="1" thickTop="1">
      <c r="B27" s="48"/>
      <c r="C27" s="48"/>
    </row>
    <row r="28" spans="2:3" ht="19.5" customHeight="1">
      <c r="B28" s="48"/>
      <c r="C28" s="48"/>
    </row>
    <row r="29" spans="2:3" ht="19.5" customHeight="1">
      <c r="B29" s="48"/>
      <c r="C29" s="48"/>
    </row>
    <row r="30" spans="2:3" ht="19.5" customHeight="1">
      <c r="B30" s="48"/>
      <c r="C30" s="48"/>
    </row>
    <row r="31" spans="2:3" ht="19.5" customHeight="1">
      <c r="B31" s="48"/>
      <c r="C31" s="48"/>
    </row>
    <row r="32" spans="2:3" ht="19.5" customHeight="1">
      <c r="B32" s="48"/>
      <c r="C32" s="48"/>
    </row>
    <row r="33" spans="2:3" ht="19.5" customHeight="1">
      <c r="B33" s="48"/>
      <c r="C33" s="48"/>
    </row>
    <row r="34" spans="2:3" ht="19.5" customHeight="1">
      <c r="B34" s="48"/>
      <c r="C34" s="48"/>
    </row>
    <row r="35" spans="2:3" ht="19.5" customHeight="1">
      <c r="B35" s="48"/>
      <c r="C35" s="48"/>
    </row>
    <row r="36" spans="2:3" ht="19.5" customHeight="1">
      <c r="B36" s="48"/>
      <c r="C36" s="48"/>
    </row>
    <row r="37" spans="2:3" ht="19.5" customHeight="1">
      <c r="B37" s="48"/>
      <c r="C37" s="48"/>
    </row>
    <row r="38" spans="2:3" ht="19.5" customHeight="1">
      <c r="B38" s="48"/>
      <c r="C38" s="48"/>
    </row>
    <row r="39" spans="2:3" ht="19.5" customHeight="1">
      <c r="B39" s="48"/>
      <c r="C39" s="48"/>
    </row>
    <row r="40" spans="2:3" ht="19.5" customHeight="1">
      <c r="B40" s="48"/>
      <c r="C40" s="48"/>
    </row>
    <row r="41" spans="2:3" ht="19.5" customHeight="1">
      <c r="B41" s="48"/>
      <c r="C41" s="48"/>
    </row>
    <row r="42" spans="2:3" ht="19.5" customHeight="1">
      <c r="B42" s="48"/>
      <c r="C42" s="48"/>
    </row>
    <row r="43" spans="2:3" ht="19.5" customHeight="1">
      <c r="B43" s="48"/>
      <c r="C43" s="48"/>
    </row>
    <row r="44" spans="2:3" ht="19.5" customHeight="1">
      <c r="B44" s="48"/>
      <c r="C44" s="48"/>
    </row>
    <row r="45" spans="2:3" ht="19.5" customHeight="1">
      <c r="B45" s="48"/>
      <c r="C45" s="48"/>
    </row>
    <row r="46" spans="2:3" ht="19.5" customHeight="1">
      <c r="B46" s="48"/>
      <c r="C46" s="48"/>
    </row>
    <row r="47" spans="2:3" ht="19.5" customHeight="1">
      <c r="B47" s="48"/>
      <c r="C47" s="48"/>
    </row>
    <row r="48" spans="2:3" ht="19.5" customHeight="1">
      <c r="B48" s="48"/>
      <c r="C48" s="48"/>
    </row>
    <row r="49" spans="2:3" ht="19.5" customHeight="1">
      <c r="B49" s="48"/>
      <c r="C49" s="48"/>
    </row>
    <row r="50" spans="2:3" ht="19.5" customHeight="1">
      <c r="B50" s="48"/>
      <c r="C50" s="48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J26"/>
  <sheetViews>
    <sheetView showGridLines="0" workbookViewId="0" topLeftCell="A1">
      <selection activeCell="F14" sqref="F14"/>
    </sheetView>
  </sheetViews>
  <sheetFormatPr defaultColWidth="9.140625" defaultRowHeight="12.75"/>
  <cols>
    <col min="1" max="4" width="9.140625" style="77" customWidth="1"/>
    <col min="5" max="5" width="26.57421875" style="77" customWidth="1"/>
    <col min="6" max="6" width="9.140625" style="77" customWidth="1"/>
    <col min="7" max="7" width="19.28125" style="78" bestFit="1" customWidth="1"/>
    <col min="8" max="16384" width="9.140625" style="77" customWidth="1"/>
  </cols>
  <sheetData>
    <row r="1" ht="25.5">
      <c r="A1" s="98" t="s">
        <v>48</v>
      </c>
    </row>
    <row r="5" s="74" customFormat="1" ht="26.25">
      <c r="G5" s="75"/>
    </row>
    <row r="6" spans="3:10" ht="25.5">
      <c r="C6" s="76"/>
      <c r="D6" s="76"/>
      <c r="H6" s="96"/>
      <c r="I6" s="97"/>
      <c r="J6" s="99"/>
    </row>
    <row r="7" ht="25.5">
      <c r="J7" s="100"/>
    </row>
    <row r="11" ht="26.25" thickBot="1"/>
    <row r="12" spans="5:7" ht="60.75" thickBot="1" thickTop="1">
      <c r="E12" s="79" t="s">
        <v>26</v>
      </c>
      <c r="F12" s="71">
        <v>12</v>
      </c>
      <c r="G12" s="80" t="str">
        <f>IF(F12=12,"J",IF(LEN(F12)=0,"K","L"))</f>
        <v>J</v>
      </c>
    </row>
    <row r="13" spans="5:7" ht="27.75" thickBot="1" thickTop="1">
      <c r="E13" s="81"/>
      <c r="F13" s="70"/>
      <c r="G13" s="82"/>
    </row>
    <row r="14" spans="5:7" ht="60.75" thickBot="1" thickTop="1">
      <c r="E14" s="79" t="s">
        <v>27</v>
      </c>
      <c r="F14" s="71"/>
      <c r="G14" s="80" t="str">
        <f>IF(F14=14,"J",IF(LEN(F14)=0,"K","L"))</f>
        <v>K</v>
      </c>
    </row>
    <row r="15" spans="5:7" ht="27.75" thickBot="1" thickTop="1">
      <c r="E15" s="81"/>
      <c r="F15" s="70"/>
      <c r="G15" s="82"/>
    </row>
    <row r="16" spans="5:7" ht="60.75" thickBot="1" thickTop="1">
      <c r="E16" s="81" t="s">
        <v>28</v>
      </c>
      <c r="F16" s="71"/>
      <c r="G16" s="80" t="str">
        <f>IF(F16=25,"J",IF(LEN(F16)=0,"K","L"))</f>
        <v>K</v>
      </c>
    </row>
    <row r="17" spans="5:7" ht="27.75" thickBot="1" thickTop="1">
      <c r="E17" s="81"/>
      <c r="F17" s="70"/>
      <c r="G17" s="82"/>
    </row>
    <row r="18" spans="5:7" ht="60.75" thickBot="1" thickTop="1">
      <c r="E18" s="81" t="s">
        <v>29</v>
      </c>
      <c r="F18" s="71"/>
      <c r="G18" s="80" t="str">
        <f>IF(F18=5,"J",IF(LEN(F18)=0,"K","L"))</f>
        <v>K</v>
      </c>
    </row>
    <row r="19" spans="5:7" ht="27.75" thickBot="1" thickTop="1">
      <c r="E19" s="81"/>
      <c r="F19" s="70"/>
      <c r="G19" s="82"/>
    </row>
    <row r="20" spans="5:7" ht="60.75" thickBot="1" thickTop="1">
      <c r="E20" s="81" t="s">
        <v>30</v>
      </c>
      <c r="F20" s="71">
        <v>3</v>
      </c>
      <c r="G20" s="80" t="str">
        <f>IF(F20=3,"J",IF(LEN(F20)=0,"K","L"))</f>
        <v>J</v>
      </c>
    </row>
    <row r="21" spans="3:5" ht="26.25" thickTop="1">
      <c r="C21" s="83"/>
      <c r="D21" s="83"/>
      <c r="E21" s="83"/>
    </row>
    <row r="26" spans="3:4" ht="25.5">
      <c r="C26" s="83"/>
      <c r="D26" s="83"/>
    </row>
  </sheetData>
  <sheetProtection selectLockedCells="1"/>
  <conditionalFormatting sqref="G12">
    <cfRule type="expression" priority="1" dxfId="1" stopIfTrue="1">
      <formula>"J"</formula>
    </cfRule>
  </conditionalFormatting>
  <printOptions/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40"/>
  <sheetViews>
    <sheetView workbookViewId="0" topLeftCell="A1">
      <selection activeCell="I12" sqref="I12"/>
    </sheetView>
  </sheetViews>
  <sheetFormatPr defaultColWidth="9.140625" defaultRowHeight="12.75"/>
  <cols>
    <col min="1" max="1" width="10.7109375" style="0" bestFit="1" customWidth="1"/>
  </cols>
  <sheetData>
    <row r="1" ht="12.75">
      <c r="A1" s="84">
        <v>12000</v>
      </c>
    </row>
    <row r="2" ht="12.75">
      <c r="A2" s="84">
        <f>A1*1.015-500</f>
        <v>11679.999999999998</v>
      </c>
    </row>
    <row r="3" ht="12.75">
      <c r="A3" s="84">
        <f aca="true" t="shared" si="0" ref="A3:A31">A2*1.015-500</f>
        <v>11355.199999999997</v>
      </c>
    </row>
    <row r="4" ht="12.75">
      <c r="A4" s="84">
        <f t="shared" si="0"/>
        <v>11025.527999999997</v>
      </c>
    </row>
    <row r="5" ht="12.75">
      <c r="A5" s="84">
        <f t="shared" si="0"/>
        <v>10690.910919999995</v>
      </c>
    </row>
    <row r="6" ht="12.75">
      <c r="A6" s="84">
        <f t="shared" si="0"/>
        <v>10351.274583799994</v>
      </c>
    </row>
    <row r="7" ht="12.75">
      <c r="A7" s="84">
        <f t="shared" si="0"/>
        <v>10006.543702556992</v>
      </c>
    </row>
    <row r="8" ht="12.75">
      <c r="A8" s="84">
        <f t="shared" si="0"/>
        <v>9656.641858095345</v>
      </c>
    </row>
    <row r="9" ht="12.75">
      <c r="A9" s="84">
        <f t="shared" si="0"/>
        <v>9301.491485966775</v>
      </c>
    </row>
    <row r="10" ht="12.75">
      <c r="A10" s="84">
        <f t="shared" si="0"/>
        <v>8941.013858256276</v>
      </c>
    </row>
    <row r="11" spans="1:6" ht="12.75">
      <c r="A11" s="93">
        <f t="shared" si="0"/>
        <v>8575.12906613012</v>
      </c>
      <c r="B11" s="91"/>
      <c r="C11" s="94"/>
      <c r="D11" s="94"/>
      <c r="E11" s="1"/>
      <c r="F11" s="1"/>
    </row>
    <row r="12" spans="1:10" ht="12.75">
      <c r="A12" s="93">
        <f t="shared" si="0"/>
        <v>8203.75600212207</v>
      </c>
      <c r="B12" s="91"/>
      <c r="C12" s="94"/>
      <c r="D12" s="94"/>
      <c r="E12" s="95"/>
      <c r="F12" s="95"/>
      <c r="J12" s="92"/>
    </row>
    <row r="13" spans="1:6" ht="12.75">
      <c r="A13" s="93">
        <f t="shared" si="0"/>
        <v>7826.8123421539</v>
      </c>
      <c r="B13" s="91"/>
      <c r="C13" s="94"/>
      <c r="D13" s="94"/>
      <c r="E13" s="95"/>
      <c r="F13" s="95"/>
    </row>
    <row r="14" spans="1:6" ht="12.75">
      <c r="A14" s="93">
        <f t="shared" si="0"/>
        <v>7444.214527286208</v>
      </c>
      <c r="B14" s="91"/>
      <c r="C14" s="94"/>
      <c r="D14" s="94"/>
      <c r="E14" s="95"/>
      <c r="F14" s="95"/>
    </row>
    <row r="15" spans="1:6" ht="12.75">
      <c r="A15" s="93">
        <f t="shared" si="0"/>
        <v>7055.8777451955</v>
      </c>
      <c r="B15" s="91"/>
      <c r="C15" s="94"/>
      <c r="D15" s="94"/>
      <c r="E15" s="95"/>
      <c r="F15" s="95"/>
    </row>
    <row r="16" spans="1:6" ht="12.75">
      <c r="A16" s="84">
        <f t="shared" si="0"/>
        <v>6661.715911373432</v>
      </c>
      <c r="B16" s="91"/>
      <c r="C16" s="91"/>
      <c r="E16" s="95"/>
      <c r="F16" s="95"/>
    </row>
    <row r="17" spans="1:6" ht="12.75">
      <c r="A17" s="84">
        <f t="shared" si="0"/>
        <v>6261.641650044034</v>
      </c>
      <c r="B17" s="91"/>
      <c r="C17" s="91"/>
      <c r="E17" s="95"/>
      <c r="F17" s="95"/>
    </row>
    <row r="18" spans="1:6" ht="12.75">
      <c r="A18" s="84">
        <f t="shared" si="0"/>
        <v>5855.5662747946935</v>
      </c>
      <c r="B18" s="91"/>
      <c r="C18" s="91"/>
      <c r="E18" s="1"/>
      <c r="F18" s="1"/>
    </row>
    <row r="19" spans="1:6" ht="12.75">
      <c r="A19" s="84">
        <f t="shared" si="0"/>
        <v>5443.3997689166135</v>
      </c>
      <c r="B19" s="91"/>
      <c r="C19" s="91"/>
      <c r="E19" s="1"/>
      <c r="F19" s="1"/>
    </row>
    <row r="20" spans="1:6" ht="12.75">
      <c r="A20" s="84">
        <f t="shared" si="0"/>
        <v>5025.050765450363</v>
      </c>
      <c r="B20" s="91"/>
      <c r="C20" s="91"/>
      <c r="E20" s="1"/>
      <c r="F20" s="1"/>
    </row>
    <row r="21" spans="1:6" ht="12.75">
      <c r="A21" s="84">
        <f t="shared" si="0"/>
        <v>4600.426526932118</v>
      </c>
      <c r="B21" s="91"/>
      <c r="C21" s="91"/>
      <c r="E21" s="1"/>
      <c r="F21" s="1"/>
    </row>
    <row r="22" spans="1:6" ht="12.75">
      <c r="A22" s="84">
        <f>A21*1.015-500</f>
        <v>4169.432924836099</v>
      </c>
      <c r="E22" s="1"/>
      <c r="F22" s="1"/>
    </row>
    <row r="23" spans="1:6" ht="12.75">
      <c r="A23" s="84">
        <f t="shared" si="0"/>
        <v>3731.97441870864</v>
      </c>
      <c r="E23" s="1"/>
      <c r="F23" s="1"/>
    </row>
    <row r="24" spans="1:6" ht="12.75">
      <c r="A24" s="84">
        <f t="shared" si="0"/>
        <v>3287.954034989269</v>
      </c>
      <c r="E24" s="1"/>
      <c r="F24" s="1"/>
    </row>
    <row r="25" spans="1:6" ht="12.75">
      <c r="A25" s="84">
        <f t="shared" si="0"/>
        <v>2837.273345514108</v>
      </c>
      <c r="E25" s="1"/>
      <c r="F25" s="1"/>
    </row>
    <row r="26" spans="1:6" ht="12.75">
      <c r="A26" s="84">
        <f>A25*1.015-500</f>
        <v>2379.8324456968194</v>
      </c>
      <c r="E26" s="1"/>
      <c r="F26" s="1"/>
    </row>
    <row r="27" spans="1:6" ht="12.75">
      <c r="A27" s="84">
        <f t="shared" si="0"/>
        <v>1915.5299323822715</v>
      </c>
      <c r="E27" s="1"/>
      <c r="F27" s="1"/>
    </row>
    <row r="28" spans="1:6" ht="12.75">
      <c r="A28" s="84">
        <f t="shared" si="0"/>
        <v>1444.2628813680053</v>
      </c>
      <c r="E28" s="1"/>
      <c r="F28" s="1"/>
    </row>
    <row r="29" spans="1:6" ht="12.75">
      <c r="A29" s="84">
        <f t="shared" si="0"/>
        <v>965.9268245885253</v>
      </c>
      <c r="E29" s="1"/>
      <c r="F29" s="1"/>
    </row>
    <row r="30" spans="1:6" ht="12.75">
      <c r="A30" s="84">
        <f t="shared" si="0"/>
        <v>480.41572695735306</v>
      </c>
      <c r="E30" s="1"/>
      <c r="F30" s="1"/>
    </row>
    <row r="31" spans="1:6" ht="12.75">
      <c r="A31" s="84">
        <f t="shared" si="0"/>
        <v>-12.378037138286686</v>
      </c>
      <c r="E31" s="1"/>
      <c r="F31" s="1"/>
    </row>
    <row r="32" spans="5:6" ht="12.75">
      <c r="E32" s="1"/>
      <c r="F32" s="1"/>
    </row>
    <row r="33" spans="5:6" ht="12.75">
      <c r="E33" s="1"/>
      <c r="F33" s="1"/>
    </row>
    <row r="34" spans="5:6" ht="12.75">
      <c r="E34" s="1"/>
      <c r="F34" s="1"/>
    </row>
    <row r="35" spans="5:6" ht="12.75">
      <c r="E35" s="1"/>
      <c r="F35" s="1"/>
    </row>
    <row r="36" spans="5:6" ht="12.75">
      <c r="E36" s="1"/>
      <c r="F36" s="1"/>
    </row>
    <row r="37" spans="5:6" ht="12.75">
      <c r="E37" s="1"/>
      <c r="F37" s="1"/>
    </row>
    <row r="38" spans="5:6" ht="12.75">
      <c r="E38" s="1"/>
      <c r="F38" s="1"/>
    </row>
    <row r="39" spans="5:6" ht="12.75">
      <c r="E39" s="1"/>
      <c r="F39" s="1"/>
    </row>
    <row r="40" spans="5:6" ht="12.75">
      <c r="E40" s="1"/>
      <c r="F40" s="1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/>
  <dimension ref="A1:M65"/>
  <sheetViews>
    <sheetView showGridLines="0" showRowColHeaders="0" tabSelected="1" workbookViewId="0" topLeftCell="G14">
      <selection activeCell="M24" sqref="M24"/>
    </sheetView>
  </sheetViews>
  <sheetFormatPr defaultColWidth="9.140625" defaultRowHeight="12.75"/>
  <cols>
    <col min="1" max="1" width="29.00390625" style="85" customWidth="1"/>
    <col min="2" max="2" width="17.421875" style="85" bestFit="1" customWidth="1"/>
    <col min="3" max="3" width="14.00390625" style="85" customWidth="1"/>
    <col min="4" max="4" width="9.140625" style="85" hidden="1" customWidth="1"/>
    <col min="5" max="5" width="9.140625" style="85" customWidth="1"/>
    <col min="6" max="6" width="20.140625" style="85" customWidth="1"/>
    <col min="7" max="10" width="9.140625" style="85" customWidth="1"/>
    <col min="11" max="11" width="17.8515625" style="85" customWidth="1"/>
    <col min="12" max="12" width="9.140625" style="85" customWidth="1"/>
    <col min="13" max="13" width="29.421875" style="85" customWidth="1"/>
    <col min="14" max="16384" width="9.140625" style="85" customWidth="1"/>
  </cols>
  <sheetData>
    <row r="1" spans="1:3" ht="30">
      <c r="A1" s="85">
        <v>98</v>
      </c>
      <c r="B1" s="85">
        <v>33</v>
      </c>
      <c r="C1" s="85">
        <v>22</v>
      </c>
    </row>
    <row r="2" ht="30"/>
    <row r="3" ht="30">
      <c r="G3" s="85" t="s">
        <v>32</v>
      </c>
    </row>
    <row r="4" ht="30">
      <c r="K4" s="85" t="b">
        <v>0</v>
      </c>
    </row>
    <row r="5" spans="2:7" ht="30">
      <c r="B5" s="85" t="s">
        <v>31</v>
      </c>
      <c r="C5" s="87">
        <f>G5/1000</f>
        <v>0.027</v>
      </c>
      <c r="G5" s="86">
        <v>27</v>
      </c>
    </row>
    <row r="6" spans="6:8" ht="30">
      <c r="F6" s="85" t="s">
        <v>36</v>
      </c>
      <c r="G6" s="85" t="s">
        <v>37</v>
      </c>
      <c r="H6" s="85" t="s">
        <v>38</v>
      </c>
    </row>
    <row r="7" spans="3:13" ht="30">
      <c r="C7" s="85">
        <v>11</v>
      </c>
      <c r="E7" s="85">
        <v>1</v>
      </c>
      <c r="F7" s="85" t="s">
        <v>39</v>
      </c>
      <c r="G7" s="85" t="s">
        <v>40</v>
      </c>
      <c r="H7" s="85" t="s">
        <v>41</v>
      </c>
      <c r="M7" s="85">
        <v>5</v>
      </c>
    </row>
    <row r="8" spans="5:9" ht="30">
      <c r="E8" s="85">
        <v>2</v>
      </c>
      <c r="F8" s="85" t="s">
        <v>42</v>
      </c>
      <c r="G8" s="85" t="s">
        <v>43</v>
      </c>
      <c r="H8" s="85" t="s">
        <v>44</v>
      </c>
      <c r="I8" s="85">
        <v>3</v>
      </c>
    </row>
    <row r="9" spans="5:11" ht="30">
      <c r="E9" s="85">
        <v>3</v>
      </c>
      <c r="F9" s="85" t="s">
        <v>36</v>
      </c>
      <c r="G9" s="85" t="s">
        <v>45</v>
      </c>
      <c r="H9" s="85" t="s">
        <v>46</v>
      </c>
      <c r="K9" s="85">
        <v>3</v>
      </c>
    </row>
    <row r="10" ht="30"/>
    <row r="11" ht="30">
      <c r="M11" s="85">
        <v>23</v>
      </c>
    </row>
    <row r="12" ht="30">
      <c r="J12" s="90"/>
    </row>
    <row r="13" ht="30"/>
    <row r="14" spans="4:13" ht="30">
      <c r="D14" s="85">
        <v>1</v>
      </c>
      <c r="M14" s="85">
        <v>33</v>
      </c>
    </row>
    <row r="15" spans="7:13" ht="30">
      <c r="G15" s="85" t="s">
        <v>33</v>
      </c>
      <c r="M15" s="102"/>
    </row>
    <row r="16" ht="30">
      <c r="G16" s="85" t="s">
        <v>34</v>
      </c>
    </row>
    <row r="17" ht="30">
      <c r="G17" s="85" t="s">
        <v>35</v>
      </c>
    </row>
    <row r="18" ht="30"/>
    <row r="20" ht="30"/>
    <row r="21" ht="30">
      <c r="F21" s="85" t="b">
        <v>0</v>
      </c>
    </row>
    <row r="23" ht="30"/>
    <row r="24" ht="30">
      <c r="M24" s="103">
        <v>1221</v>
      </c>
    </row>
    <row r="25" ht="30"/>
    <row r="35" ht="30"/>
    <row r="36" ht="30"/>
    <row r="37" ht="30">
      <c r="G37" s="85">
        <v>4</v>
      </c>
    </row>
    <row r="39" ht="30"/>
    <row r="40" ht="30"/>
    <row r="41" ht="30">
      <c r="D41" s="85" t="s">
        <v>52</v>
      </c>
    </row>
    <row r="42" ht="30">
      <c r="D42" s="85" t="s">
        <v>49</v>
      </c>
    </row>
    <row r="43" ht="30">
      <c r="D43" s="85" t="s">
        <v>50</v>
      </c>
    </row>
    <row r="44" spans="4:9" ht="30">
      <c r="D44" s="85" t="s">
        <v>51</v>
      </c>
      <c r="I44" s="85">
        <v>3</v>
      </c>
    </row>
    <row r="59" ht="30"/>
    <row r="60" ht="30"/>
    <row r="61" ht="30"/>
    <row r="62" ht="30"/>
    <row r="63" ht="30"/>
    <row r="64" ht="30"/>
    <row r="65" ht="30">
      <c r="D65" s="85">
        <v>12</v>
      </c>
    </row>
    <row r="66" ht="30"/>
    <row r="67" ht="30"/>
    <row r="68" ht="30"/>
    <row r="69" ht="30"/>
    <row r="70" ht="30"/>
  </sheetData>
  <printOptions/>
  <pageMargins left="0.75" right="0.75" top="1" bottom="1" header="0.5" footer="0.5"/>
  <pageSetup horizontalDpi="200" verticalDpi="2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Neven Šosterič</dc:creator>
  <cp:keywords/>
  <dc:description/>
  <cp:lastModifiedBy>Pred001</cp:lastModifiedBy>
  <dcterms:created xsi:type="dcterms:W3CDTF">2005-04-24T16:53:42Z</dcterms:created>
  <dcterms:modified xsi:type="dcterms:W3CDTF">2010-03-10T08:55:37Z</dcterms:modified>
  <cp:category/>
  <cp:version/>
  <cp:contentType/>
  <cp:contentStatus/>
</cp:coreProperties>
</file>